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Sauvegarde\Dossiers\MINISTERE\Fonds rentree scolaire - Approvisionnement collaboratif\"/>
    </mc:Choice>
  </mc:AlternateContent>
  <xr:revisionPtr revIDLastSave="0" documentId="13_ncr:1_{A02AFA97-5128-40F1-AC85-3B33288AF0E2}" xr6:coauthVersionLast="47" xr6:coauthVersionMax="47" xr10:uidLastSave="{00000000-0000-0000-0000-000000000000}"/>
  <workbookProtection workbookAlgorithmName="SHA-512" workbookHashValue="LLNESnNz2QtS6Ww+1nYLU/LSKkJuosgaZZz2/2sCnMDMKoNl4NxrDxJ8BB9Z1SxMhBz4mVVR8zXWTAW2TPSWUg==" workbookSaltValue="hqUpckw8Q0q+iJm5oFRvSQ==" workbookSpinCount="100000" lockStructure="1"/>
  <bookViews>
    <workbookView xWindow="-120" yWindow="-120" windowWidth="25440" windowHeight="15390" tabRatio="801" activeTab="2"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Funding Tables" sheetId="9" state="hidden" r:id="rId6"/>
    <sheet name="Board Ventilation Strate-PY" sheetId="10" state="hidden" r:id="rId7"/>
  </sheets>
  <externalReferences>
    <externalReference r:id="rId8"/>
    <externalReference r:id="rId9"/>
  </externalReferences>
  <definedNames>
    <definedName name="_xlnm._FilterDatabase" localSheetId="4" hidden="1">'5. Feuille pour les écoles'!#REF!</definedName>
    <definedName name="_xlnm._FilterDatabase" localSheetId="6" hidden="1">'Board Ventilation Strate-PY'!$B$1:$C$287</definedName>
    <definedName name="_xlnm._FilterDatabase" localSheetId="5" hidden="1">'Funding Tables'!$A$2:$C$2</definedName>
    <definedName name="School_Name" localSheetId="6">[1]!Table1[Name of School Facility]</definedName>
    <definedName name="School_Name" localSheetId="5">[2]!Table1[Name of School Facility]</definedName>
    <definedName name="School_Name">Table1[Nom de l’établissement scolaire]</definedName>
    <definedName name="Ventilation" localSheetId="6">[1]!HVAC_Type[HVAC System Type]</definedName>
    <definedName name="Ventilation" localSheetId="5">HVAC_Type3[HVAC System Type]</definedName>
    <definedName name="Ventil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a="1"/>
  <c r="C8" i="2" s="1"/>
  <c r="C18" i="2"/>
  <c r="A288" i="10"/>
  <c r="A289" i="10"/>
  <c r="A290" i="10" s="1"/>
  <c r="A291" i="10" s="1"/>
  <c r="C11" i="2" l="1" a="1"/>
  <c r="C11" i="2" s="1"/>
  <c r="C10" i="2" a="1"/>
  <c r="C10" i="2" s="1"/>
  <c r="C9" i="2" a="1"/>
  <c r="C9" i="2" s="1"/>
  <c r="D287" i="10"/>
  <c r="D286" i="10"/>
  <c r="D285" i="10"/>
  <c r="D284" i="10"/>
  <c r="A284" i="10"/>
  <c r="A285" i="10" s="1"/>
  <c r="A286" i="10" s="1"/>
  <c r="A287" i="10" s="1"/>
  <c r="D283" i="10"/>
  <c r="D282" i="10"/>
  <c r="D281" i="10"/>
  <c r="D280" i="10"/>
  <c r="A280" i="10"/>
  <c r="A281" i="10" s="1"/>
  <c r="A282" i="10" s="1"/>
  <c r="A283" i="10" s="1"/>
  <c r="D279" i="10"/>
  <c r="D278" i="10"/>
  <c r="D277" i="10"/>
  <c r="D276" i="10"/>
  <c r="A276" i="10"/>
  <c r="A277" i="10" s="1"/>
  <c r="A278" i="10" s="1"/>
  <c r="A279" i="10" s="1"/>
  <c r="D275" i="10"/>
  <c r="D274" i="10"/>
  <c r="D273" i="10"/>
  <c r="D272" i="10"/>
  <c r="A272" i="10"/>
  <c r="A273" i="10" s="1"/>
  <c r="A274" i="10" s="1"/>
  <c r="A275" i="10" s="1"/>
  <c r="D271" i="10"/>
  <c r="D270" i="10"/>
  <c r="D269" i="10"/>
  <c r="D268" i="10"/>
  <c r="A268" i="10"/>
  <c r="A269" i="10" s="1"/>
  <c r="A270" i="10" s="1"/>
  <c r="A271" i="10" s="1"/>
  <c r="D267" i="10"/>
  <c r="D266" i="10"/>
  <c r="D265" i="10"/>
  <c r="D264" i="10"/>
  <c r="A264" i="10"/>
  <c r="A265" i="10" s="1"/>
  <c r="A266" i="10" s="1"/>
  <c r="A267" i="10" s="1"/>
  <c r="D263" i="10"/>
  <c r="D262" i="10"/>
  <c r="D261" i="10"/>
  <c r="D260" i="10"/>
  <c r="A260" i="10"/>
  <c r="A261" i="10" s="1"/>
  <c r="A262" i="10" s="1"/>
  <c r="A263" i="10" s="1"/>
  <c r="D259" i="10"/>
  <c r="D258" i="10"/>
  <c r="D257" i="10"/>
  <c r="D256" i="10"/>
  <c r="A256" i="10"/>
  <c r="A257" i="10" s="1"/>
  <c r="A258" i="10" s="1"/>
  <c r="A259" i="10" s="1"/>
  <c r="D255" i="10"/>
  <c r="D254" i="10"/>
  <c r="D253" i="10"/>
  <c r="D252" i="10"/>
  <c r="A252" i="10"/>
  <c r="A253" i="10" s="1"/>
  <c r="A254" i="10" s="1"/>
  <c r="A255" i="10" s="1"/>
  <c r="D251" i="10"/>
  <c r="D250" i="10"/>
  <c r="D249" i="10"/>
  <c r="D248" i="10"/>
  <c r="A248" i="10"/>
  <c r="A249" i="10" s="1"/>
  <c r="A250" i="10" s="1"/>
  <c r="A251" i="10" s="1"/>
  <c r="D247" i="10"/>
  <c r="D246" i="10"/>
  <c r="D245" i="10"/>
  <c r="D244" i="10"/>
  <c r="A244" i="10"/>
  <c r="A245" i="10" s="1"/>
  <c r="A246" i="10" s="1"/>
  <c r="A247" i="10" s="1"/>
  <c r="D243" i="10"/>
  <c r="D242" i="10"/>
  <c r="D241" i="10"/>
  <c r="D240" i="10"/>
  <c r="A240" i="10"/>
  <c r="A241" i="10" s="1"/>
  <c r="A242" i="10" s="1"/>
  <c r="A243" i="10" s="1"/>
  <c r="D239" i="10"/>
  <c r="D238" i="10"/>
  <c r="D237" i="10"/>
  <c r="D236" i="10"/>
  <c r="A236" i="10"/>
  <c r="A237" i="10" s="1"/>
  <c r="A238" i="10" s="1"/>
  <c r="A239" i="10" s="1"/>
  <c r="D235" i="10"/>
  <c r="D234" i="10"/>
  <c r="D233" i="10"/>
  <c r="D232" i="10"/>
  <c r="A232" i="10"/>
  <c r="A233" i="10" s="1"/>
  <c r="A234" i="10" s="1"/>
  <c r="A235" i="10" s="1"/>
  <c r="D231" i="10"/>
  <c r="D230" i="10"/>
  <c r="D229" i="10"/>
  <c r="D228" i="10"/>
  <c r="A228" i="10"/>
  <c r="A229" i="10" s="1"/>
  <c r="A230" i="10" s="1"/>
  <c r="A231" i="10" s="1"/>
  <c r="D227" i="10"/>
  <c r="D226" i="10"/>
  <c r="D225" i="10"/>
  <c r="D224" i="10"/>
  <c r="A224" i="10"/>
  <c r="A225" i="10" s="1"/>
  <c r="A226" i="10" s="1"/>
  <c r="A227" i="10" s="1"/>
  <c r="D223" i="10"/>
  <c r="D222" i="10"/>
  <c r="D221" i="10"/>
  <c r="D220" i="10"/>
  <c r="A220" i="10"/>
  <c r="A221" i="10" s="1"/>
  <c r="A222" i="10" s="1"/>
  <c r="A223" i="10" s="1"/>
  <c r="D219" i="10"/>
  <c r="D218" i="10"/>
  <c r="D217" i="10"/>
  <c r="D216" i="10"/>
  <c r="A216" i="10"/>
  <c r="A217" i="10" s="1"/>
  <c r="A218" i="10" s="1"/>
  <c r="A219" i="10" s="1"/>
  <c r="D215" i="10"/>
  <c r="D214" i="10"/>
  <c r="D213" i="10"/>
  <c r="D212" i="10"/>
  <c r="A212" i="10"/>
  <c r="A213" i="10" s="1"/>
  <c r="A214" i="10" s="1"/>
  <c r="A215" i="10" s="1"/>
  <c r="D211" i="10"/>
  <c r="D210" i="10"/>
  <c r="D209" i="10"/>
  <c r="D208" i="10"/>
  <c r="A208" i="10"/>
  <c r="A209" i="10" s="1"/>
  <c r="A210" i="10" s="1"/>
  <c r="A211" i="10" s="1"/>
  <c r="D207" i="10"/>
  <c r="D206" i="10"/>
  <c r="D205" i="10"/>
  <c r="D204" i="10"/>
  <c r="A204" i="10"/>
  <c r="A205" i="10" s="1"/>
  <c r="A206" i="10" s="1"/>
  <c r="A207" i="10" s="1"/>
  <c r="D203" i="10"/>
  <c r="D202" i="10"/>
  <c r="D201" i="10"/>
  <c r="D200" i="10"/>
  <c r="A200" i="10"/>
  <c r="A201" i="10" s="1"/>
  <c r="A202" i="10" s="1"/>
  <c r="A203" i="10" s="1"/>
  <c r="D199" i="10"/>
  <c r="D198" i="10"/>
  <c r="D197" i="10"/>
  <c r="D196" i="10"/>
  <c r="A196" i="10"/>
  <c r="A197" i="10" s="1"/>
  <c r="A198" i="10" s="1"/>
  <c r="A199" i="10" s="1"/>
  <c r="D195" i="10"/>
  <c r="D194" i="10"/>
  <c r="D193" i="10"/>
  <c r="D192" i="10"/>
  <c r="A192" i="10"/>
  <c r="A193" i="10" s="1"/>
  <c r="A194" i="10" s="1"/>
  <c r="A195" i="10" s="1"/>
  <c r="D191" i="10"/>
  <c r="D190" i="10"/>
  <c r="D189" i="10"/>
  <c r="D188" i="10"/>
  <c r="D187" i="10"/>
  <c r="D186" i="10"/>
  <c r="A186" i="10"/>
  <c r="A187" i="10" s="1"/>
  <c r="A188" i="10" s="1"/>
  <c r="A189" i="10" s="1"/>
  <c r="A190" i="10" s="1"/>
  <c r="A191" i="10" s="1"/>
  <c r="D185" i="10"/>
  <c r="D184" i="10"/>
  <c r="D183" i="10"/>
  <c r="D182" i="10"/>
  <c r="A182" i="10"/>
  <c r="A183" i="10" s="1"/>
  <c r="A184" i="10" s="1"/>
  <c r="A185" i="10" s="1"/>
  <c r="D181" i="10"/>
  <c r="D180" i="10"/>
  <c r="D179" i="10"/>
  <c r="D178" i="10"/>
  <c r="A178" i="10"/>
  <c r="A179" i="10" s="1"/>
  <c r="A180" i="10" s="1"/>
  <c r="A181" i="10" s="1"/>
  <c r="D177" i="10"/>
  <c r="D176" i="10"/>
  <c r="D175" i="10"/>
  <c r="D174" i="10"/>
  <c r="A174" i="10"/>
  <c r="A175" i="10" s="1"/>
  <c r="A176" i="10" s="1"/>
  <c r="A177" i="10" s="1"/>
  <c r="D173" i="10"/>
  <c r="D172" i="10"/>
  <c r="D171" i="10"/>
  <c r="D170" i="10"/>
  <c r="A170" i="10"/>
  <c r="A171" i="10" s="1"/>
  <c r="A172" i="10" s="1"/>
  <c r="A173" i="10" s="1"/>
  <c r="D169" i="10"/>
  <c r="D168" i="10"/>
  <c r="D167" i="10"/>
  <c r="D166" i="10"/>
  <c r="A166" i="10"/>
  <c r="A167" i="10" s="1"/>
  <c r="A168" i="10" s="1"/>
  <c r="A169" i="10" s="1"/>
  <c r="D165" i="10"/>
  <c r="D164" i="10"/>
  <c r="D163" i="10"/>
  <c r="D162" i="10"/>
  <c r="A162" i="10"/>
  <c r="A163" i="10" s="1"/>
  <c r="A164" i="10" s="1"/>
  <c r="A165" i="10" s="1"/>
  <c r="D161" i="10"/>
  <c r="D160" i="10"/>
  <c r="D159" i="10"/>
  <c r="D158" i="10"/>
  <c r="A158" i="10"/>
  <c r="A159" i="10" s="1"/>
  <c r="A160" i="10" s="1"/>
  <c r="A161" i="10" s="1"/>
  <c r="D157" i="10"/>
  <c r="D156" i="10"/>
  <c r="D155" i="10"/>
  <c r="D154" i="10"/>
  <c r="A154" i="10"/>
  <c r="A155" i="10" s="1"/>
  <c r="A156" i="10" s="1"/>
  <c r="A157" i="10" s="1"/>
  <c r="D153" i="10"/>
  <c r="D152" i="10"/>
  <c r="D151" i="10"/>
  <c r="D150" i="10"/>
  <c r="A150" i="10"/>
  <c r="A151" i="10" s="1"/>
  <c r="A152" i="10" s="1"/>
  <c r="A153" i="10" s="1"/>
  <c r="D149" i="10"/>
  <c r="D148" i="10"/>
  <c r="D147" i="10"/>
  <c r="D146" i="10"/>
  <c r="A146" i="10"/>
  <c r="A147" i="10" s="1"/>
  <c r="A148" i="10" s="1"/>
  <c r="A149" i="10" s="1"/>
  <c r="D145" i="10"/>
  <c r="D144" i="10"/>
  <c r="D143" i="10"/>
  <c r="D142" i="10"/>
  <c r="A142" i="10"/>
  <c r="A143" i="10" s="1"/>
  <c r="A144" i="10" s="1"/>
  <c r="A145" i="10" s="1"/>
  <c r="D141" i="10"/>
  <c r="D140" i="10"/>
  <c r="D139" i="10"/>
  <c r="D138" i="10"/>
  <c r="A138" i="10"/>
  <c r="A139" i="10" s="1"/>
  <c r="A140" i="10" s="1"/>
  <c r="A141" i="10" s="1"/>
  <c r="D137" i="10"/>
  <c r="D136" i="10"/>
  <c r="D135" i="10"/>
  <c r="D134" i="10"/>
  <c r="A134" i="10"/>
  <c r="A135" i="10" s="1"/>
  <c r="A136" i="10" s="1"/>
  <c r="A137" i="10" s="1"/>
  <c r="D133" i="10"/>
  <c r="D132" i="10"/>
  <c r="D131" i="10"/>
  <c r="D130" i="10"/>
  <c r="A130" i="10"/>
  <c r="A131" i="10" s="1"/>
  <c r="A132" i="10" s="1"/>
  <c r="A133" i="10" s="1"/>
  <c r="D129" i="10"/>
  <c r="D128" i="10"/>
  <c r="D127" i="10"/>
  <c r="D126" i="10"/>
  <c r="A126" i="10"/>
  <c r="A127" i="10" s="1"/>
  <c r="A128" i="10" s="1"/>
  <c r="A129" i="10" s="1"/>
  <c r="D125" i="10"/>
  <c r="D124" i="10"/>
  <c r="D123" i="10"/>
  <c r="D122" i="10"/>
  <c r="A122" i="10"/>
  <c r="A123" i="10" s="1"/>
  <c r="A124" i="10" s="1"/>
  <c r="A125" i="10" s="1"/>
  <c r="D121" i="10"/>
  <c r="D120" i="10"/>
  <c r="D119" i="10"/>
  <c r="D118" i="10"/>
  <c r="A118" i="10"/>
  <c r="A119" i="10" s="1"/>
  <c r="A120" i="10" s="1"/>
  <c r="A121" i="10" s="1"/>
  <c r="D117" i="10"/>
  <c r="D116" i="10"/>
  <c r="D115" i="10"/>
  <c r="D114" i="10"/>
  <c r="A114" i="10"/>
  <c r="A115" i="10" s="1"/>
  <c r="A116" i="10" s="1"/>
  <c r="A117" i="10" s="1"/>
  <c r="D113" i="10"/>
  <c r="D112" i="10"/>
  <c r="D111" i="10"/>
  <c r="D110" i="10"/>
  <c r="A110" i="10"/>
  <c r="A111" i="10" s="1"/>
  <c r="A112" i="10" s="1"/>
  <c r="A113" i="10" s="1"/>
  <c r="D109" i="10"/>
  <c r="D108" i="10"/>
  <c r="D107" i="10"/>
  <c r="D106" i="10"/>
  <c r="A106" i="10"/>
  <c r="A107" i="10" s="1"/>
  <c r="A108" i="10" s="1"/>
  <c r="A109" i="10" s="1"/>
  <c r="D105" i="10"/>
  <c r="D104" i="10"/>
  <c r="D103" i="10"/>
  <c r="D102" i="10"/>
  <c r="A102" i="10"/>
  <c r="A103" i="10" s="1"/>
  <c r="A104" i="10" s="1"/>
  <c r="A105" i="10" s="1"/>
  <c r="D101" i="10"/>
  <c r="D100" i="10"/>
  <c r="D99" i="10"/>
  <c r="D98" i="10"/>
  <c r="A98" i="10"/>
  <c r="A99" i="10" s="1"/>
  <c r="A100" i="10" s="1"/>
  <c r="A101" i="10" s="1"/>
  <c r="D97" i="10"/>
  <c r="D96" i="10"/>
  <c r="D95" i="10"/>
  <c r="D94" i="10"/>
  <c r="A94" i="10"/>
  <c r="A95" i="10" s="1"/>
  <c r="A96" i="10" s="1"/>
  <c r="A97" i="10" s="1"/>
  <c r="D93" i="10"/>
  <c r="D92" i="10"/>
  <c r="D91" i="10"/>
  <c r="D90" i="10"/>
  <c r="A90" i="10"/>
  <c r="A91" i="10" s="1"/>
  <c r="A92" i="10" s="1"/>
  <c r="A93" i="10" s="1"/>
  <c r="D89" i="10"/>
  <c r="D88" i="10"/>
  <c r="D87" i="10"/>
  <c r="D86" i="10"/>
  <c r="A86" i="10"/>
  <c r="A87" i="10" s="1"/>
  <c r="A88" i="10" s="1"/>
  <c r="A89" i="10" s="1"/>
  <c r="D85" i="10"/>
  <c r="D84" i="10"/>
  <c r="D83" i="10"/>
  <c r="D82" i="10"/>
  <c r="A82" i="10"/>
  <c r="A83" i="10" s="1"/>
  <c r="A84" i="10" s="1"/>
  <c r="A85" i="10" s="1"/>
  <c r="D81" i="10"/>
  <c r="D80" i="10"/>
  <c r="D79" i="10"/>
  <c r="D78" i="10"/>
  <c r="A78" i="10"/>
  <c r="A79" i="10" s="1"/>
  <c r="A80" i="10" s="1"/>
  <c r="A81" i="10" s="1"/>
  <c r="D77" i="10"/>
  <c r="D76" i="10"/>
  <c r="D75" i="10"/>
  <c r="D74" i="10"/>
  <c r="A74" i="10"/>
  <c r="A75" i="10" s="1"/>
  <c r="A76" i="10" s="1"/>
  <c r="A77" i="10" s="1"/>
  <c r="D73" i="10"/>
  <c r="D72" i="10"/>
  <c r="D71" i="10"/>
  <c r="D70" i="10"/>
  <c r="A70" i="10"/>
  <c r="A71" i="10" s="1"/>
  <c r="A72" i="10" s="1"/>
  <c r="A73" i="10" s="1"/>
  <c r="D69" i="10"/>
  <c r="D68" i="10"/>
  <c r="D67" i="10"/>
  <c r="D66" i="10"/>
  <c r="A66" i="10"/>
  <c r="A67" i="10" s="1"/>
  <c r="A68" i="10" s="1"/>
  <c r="A69" i="10" s="1"/>
  <c r="D65" i="10"/>
  <c r="D64" i="10"/>
  <c r="D63" i="10"/>
  <c r="D62" i="10"/>
  <c r="A62" i="10"/>
  <c r="A63" i="10" s="1"/>
  <c r="A64" i="10" s="1"/>
  <c r="A65" i="10" s="1"/>
  <c r="D61" i="10"/>
  <c r="D60" i="10"/>
  <c r="D59" i="10"/>
  <c r="D58" i="10"/>
  <c r="A58" i="10"/>
  <c r="A59" i="10" s="1"/>
  <c r="A60" i="10" s="1"/>
  <c r="A61" i="10" s="1"/>
  <c r="D57" i="10"/>
  <c r="D56" i="10"/>
  <c r="D55" i="10"/>
  <c r="D54" i="10"/>
  <c r="A54" i="10"/>
  <c r="A55" i="10" s="1"/>
  <c r="A56" i="10" s="1"/>
  <c r="A57" i="10" s="1"/>
  <c r="D53" i="10"/>
  <c r="D52" i="10"/>
  <c r="D51" i="10"/>
  <c r="D50" i="10"/>
  <c r="A50" i="10"/>
  <c r="A51" i="10" s="1"/>
  <c r="A52" i="10" s="1"/>
  <c r="A53" i="10" s="1"/>
  <c r="D49" i="10"/>
  <c r="D48" i="10"/>
  <c r="D47" i="10"/>
  <c r="D46" i="10"/>
  <c r="A46" i="10"/>
  <c r="A47" i="10" s="1"/>
  <c r="A48" i="10" s="1"/>
  <c r="A49" i="10" s="1"/>
  <c r="D45" i="10"/>
  <c r="D44" i="10"/>
  <c r="D43" i="10"/>
  <c r="D42" i="10"/>
  <c r="A42" i="10"/>
  <c r="A43" i="10" s="1"/>
  <c r="A44" i="10" s="1"/>
  <c r="A45" i="10" s="1"/>
  <c r="D41" i="10"/>
  <c r="D40" i="10"/>
  <c r="D39" i="10"/>
  <c r="D38" i="10"/>
  <c r="A38" i="10"/>
  <c r="A39" i="10" s="1"/>
  <c r="A40" i="10" s="1"/>
  <c r="A41" i="10" s="1"/>
  <c r="D37" i="10"/>
  <c r="D36" i="10"/>
  <c r="D35" i="10"/>
  <c r="D34" i="10"/>
  <c r="A34" i="10"/>
  <c r="A35" i="10" s="1"/>
  <c r="A36" i="10" s="1"/>
  <c r="A37" i="10" s="1"/>
  <c r="D33" i="10"/>
  <c r="D32" i="10"/>
  <c r="D31" i="10"/>
  <c r="D30" i="10"/>
  <c r="A30" i="10"/>
  <c r="A31" i="10" s="1"/>
  <c r="A32" i="10" s="1"/>
  <c r="A33" i="10" s="1"/>
  <c r="D29" i="10"/>
  <c r="D28" i="10"/>
  <c r="D27" i="10"/>
  <c r="D26" i="10"/>
  <c r="A26" i="10"/>
  <c r="A27" i="10" s="1"/>
  <c r="A28" i="10" s="1"/>
  <c r="A29" i="10" s="1"/>
  <c r="D25" i="10"/>
  <c r="D24" i="10"/>
  <c r="D23" i="10"/>
  <c r="D22" i="10"/>
  <c r="A22" i="10"/>
  <c r="A23" i="10" s="1"/>
  <c r="A24" i="10" s="1"/>
  <c r="A25" i="10" s="1"/>
  <c r="D21" i="10"/>
  <c r="D20" i="10"/>
  <c r="D19" i="10"/>
  <c r="D18" i="10"/>
  <c r="A18" i="10"/>
  <c r="A19" i="10" s="1"/>
  <c r="A20" i="10" s="1"/>
  <c r="A21" i="10" s="1"/>
  <c r="D17" i="10"/>
  <c r="D16" i="10"/>
  <c r="D15" i="10"/>
  <c r="D14" i="10"/>
  <c r="A14" i="10"/>
  <c r="A15" i="10" s="1"/>
  <c r="A16" i="10" s="1"/>
  <c r="A17" i="10" s="1"/>
  <c r="D13" i="10"/>
  <c r="D12" i="10"/>
  <c r="D11" i="10"/>
  <c r="D10" i="10"/>
  <c r="A10" i="10"/>
  <c r="A11" i="10" s="1"/>
  <c r="A12" i="10" s="1"/>
  <c r="A13" i="10" s="1"/>
  <c r="D9" i="10"/>
  <c r="D8" i="10"/>
  <c r="D7" i="10"/>
  <c r="D6" i="10"/>
  <c r="A6" i="10"/>
  <c r="A7" i="10" s="1"/>
  <c r="A8" i="10" s="1"/>
  <c r="A9" i="10" s="1"/>
  <c r="D5" i="10"/>
  <c r="D4" i="10"/>
  <c r="A4" i="10"/>
  <c r="A5" i="10" s="1"/>
  <c r="D3" i="10"/>
  <c r="A3" i="10"/>
  <c r="D2" i="10"/>
  <c r="S18" i="2" l="1"/>
  <c r="R18" i="2"/>
  <c r="C19" i="2" s="1"/>
  <c r="M18" i="2"/>
  <c r="L18" i="2"/>
  <c r="K18" i="2"/>
  <c r="F18" i="2"/>
  <c r="E18" i="2"/>
  <c r="V85" i="9"/>
  <c r="O85" i="9"/>
  <c r="N85" i="9"/>
  <c r="M85" i="9"/>
  <c r="L85" i="9"/>
  <c r="K85" i="9"/>
  <c r="V84" i="9"/>
  <c r="O84" i="9"/>
  <c r="N84" i="9"/>
  <c r="M84" i="9"/>
  <c r="L84" i="9"/>
  <c r="K84" i="9"/>
  <c r="V83" i="9"/>
  <c r="O83" i="9"/>
  <c r="N83" i="9"/>
  <c r="M83" i="9"/>
  <c r="L83" i="9"/>
  <c r="K83" i="9"/>
  <c r="V82" i="9"/>
  <c r="O82" i="9"/>
  <c r="N82" i="9"/>
  <c r="M82" i="9"/>
  <c r="L82" i="9"/>
  <c r="K82" i="9"/>
  <c r="V81" i="9"/>
  <c r="O81" i="9"/>
  <c r="N81" i="9"/>
  <c r="M81" i="9"/>
  <c r="L81" i="9"/>
  <c r="K81" i="9"/>
  <c r="V80" i="9"/>
  <c r="O80" i="9"/>
  <c r="N80" i="9"/>
  <c r="M80" i="9"/>
  <c r="L80" i="9"/>
  <c r="K80" i="9"/>
  <c r="V79" i="9"/>
  <c r="O79" i="9"/>
  <c r="N79" i="9"/>
  <c r="M79" i="9"/>
  <c r="L79" i="9"/>
  <c r="K79" i="9"/>
  <c r="V78" i="9"/>
  <c r="O78" i="9"/>
  <c r="N78" i="9"/>
  <c r="M78" i="9"/>
  <c r="L78" i="9"/>
  <c r="K78" i="9"/>
  <c r="V77" i="9"/>
  <c r="O77" i="9"/>
  <c r="N77" i="9"/>
  <c r="M77" i="9"/>
  <c r="L77" i="9"/>
  <c r="K77" i="9"/>
  <c r="V76" i="9"/>
  <c r="O76" i="9"/>
  <c r="N76" i="9"/>
  <c r="M76" i="9"/>
  <c r="L76" i="9"/>
  <c r="K76" i="9"/>
  <c r="V75" i="9"/>
  <c r="O75" i="9"/>
  <c r="N75" i="9"/>
  <c r="M75" i="9"/>
  <c r="L75" i="9"/>
  <c r="K75" i="9"/>
  <c r="V74" i="9"/>
  <c r="O74" i="9"/>
  <c r="N74" i="9"/>
  <c r="M74" i="9"/>
  <c r="L74" i="9"/>
  <c r="K74" i="9"/>
  <c r="V73" i="9"/>
  <c r="O73" i="9"/>
  <c r="N73" i="9"/>
  <c r="M73" i="9"/>
  <c r="L73" i="9"/>
  <c r="K73" i="9"/>
  <c r="V72" i="9"/>
  <c r="O72" i="9"/>
  <c r="N72" i="9"/>
  <c r="M72" i="9"/>
  <c r="L72" i="9"/>
  <c r="K72" i="9"/>
  <c r="V71" i="9"/>
  <c r="O71" i="9"/>
  <c r="N71" i="9"/>
  <c r="M71" i="9"/>
  <c r="L71" i="9"/>
  <c r="K71" i="9"/>
  <c r="V70" i="9"/>
  <c r="O70" i="9"/>
  <c r="N70" i="9"/>
  <c r="M70" i="9"/>
  <c r="L70" i="9"/>
  <c r="K70" i="9"/>
  <c r="V69" i="9"/>
  <c r="O69" i="9"/>
  <c r="N69" i="9"/>
  <c r="M69" i="9"/>
  <c r="L69" i="9"/>
  <c r="K69" i="9"/>
  <c r="V68" i="9"/>
  <c r="O68" i="9"/>
  <c r="N68" i="9"/>
  <c r="M68" i="9"/>
  <c r="L68" i="9"/>
  <c r="K68" i="9"/>
  <c r="V67" i="9"/>
  <c r="O67" i="9"/>
  <c r="N67" i="9"/>
  <c r="M67" i="9"/>
  <c r="L67" i="9"/>
  <c r="K67" i="9"/>
  <c r="V66" i="9"/>
  <c r="O66" i="9"/>
  <c r="N66" i="9"/>
  <c r="M66" i="9"/>
  <c r="L66" i="9"/>
  <c r="K66" i="9"/>
  <c r="V65" i="9"/>
  <c r="O65" i="9"/>
  <c r="N65" i="9"/>
  <c r="M65" i="9"/>
  <c r="L65" i="9"/>
  <c r="K65" i="9"/>
  <c r="V64" i="9"/>
  <c r="O64" i="9"/>
  <c r="N64" i="9"/>
  <c r="M64" i="9"/>
  <c r="L64" i="9"/>
  <c r="K64" i="9"/>
  <c r="V63" i="9"/>
  <c r="O63" i="9"/>
  <c r="N63" i="9"/>
  <c r="M63" i="9"/>
  <c r="L63" i="9"/>
  <c r="K63" i="9"/>
  <c r="V62" i="9"/>
  <c r="O62" i="9"/>
  <c r="N62" i="9"/>
  <c r="M62" i="9"/>
  <c r="L62" i="9"/>
  <c r="K62" i="9"/>
  <c r="V61" i="9"/>
  <c r="O61" i="9"/>
  <c r="N61" i="9"/>
  <c r="M61" i="9"/>
  <c r="L61" i="9"/>
  <c r="K61" i="9"/>
  <c r="V60" i="9"/>
  <c r="O60" i="9"/>
  <c r="N60" i="9"/>
  <c r="M60" i="9"/>
  <c r="L60" i="9"/>
  <c r="K60" i="9"/>
  <c r="V59" i="9"/>
  <c r="O59" i="9"/>
  <c r="N59" i="9"/>
  <c r="M59" i="9"/>
  <c r="L59" i="9"/>
  <c r="K59" i="9"/>
  <c r="V58" i="9"/>
  <c r="O58" i="9"/>
  <c r="N58" i="9"/>
  <c r="M58" i="9"/>
  <c r="L58" i="9"/>
  <c r="K58" i="9"/>
  <c r="V57" i="9"/>
  <c r="O57" i="9"/>
  <c r="N57" i="9"/>
  <c r="M57" i="9"/>
  <c r="L57" i="9"/>
  <c r="K57" i="9"/>
  <c r="V56" i="9"/>
  <c r="O56" i="9"/>
  <c r="N56" i="9"/>
  <c r="M56" i="9"/>
  <c r="L56" i="9"/>
  <c r="K56" i="9"/>
  <c r="V55" i="9"/>
  <c r="O55" i="9"/>
  <c r="N55" i="9"/>
  <c r="M55" i="9"/>
  <c r="L55" i="9"/>
  <c r="K55" i="9"/>
  <c r="V54" i="9"/>
  <c r="O54" i="9"/>
  <c r="N54" i="9"/>
  <c r="M54" i="9"/>
  <c r="L54" i="9"/>
  <c r="K54" i="9"/>
  <c r="V53" i="9"/>
  <c r="O53" i="9"/>
  <c r="N53" i="9"/>
  <c r="M53" i="9"/>
  <c r="L53" i="9"/>
  <c r="K53" i="9"/>
  <c r="V52" i="9"/>
  <c r="O52" i="9"/>
  <c r="N52" i="9"/>
  <c r="M52" i="9"/>
  <c r="L52" i="9"/>
  <c r="K52" i="9"/>
  <c r="V51" i="9"/>
  <c r="O51" i="9"/>
  <c r="N51" i="9"/>
  <c r="M51" i="9"/>
  <c r="L51" i="9"/>
  <c r="K51" i="9"/>
  <c r="V50" i="9"/>
  <c r="O50" i="9"/>
  <c r="N50" i="9"/>
  <c r="M50" i="9"/>
  <c r="L50" i="9"/>
  <c r="K50" i="9"/>
  <c r="V49" i="9"/>
  <c r="O49" i="9"/>
  <c r="N49" i="9"/>
  <c r="M49" i="9"/>
  <c r="L49" i="9"/>
  <c r="K49" i="9"/>
  <c r="V48" i="9"/>
  <c r="O48" i="9"/>
  <c r="N48" i="9"/>
  <c r="M48" i="9"/>
  <c r="L48" i="9"/>
  <c r="K48" i="9"/>
  <c r="V47" i="9"/>
  <c r="O47" i="9"/>
  <c r="N47" i="9"/>
  <c r="M47" i="9"/>
  <c r="L47" i="9"/>
  <c r="K47" i="9"/>
  <c r="V46" i="9"/>
  <c r="O46" i="9"/>
  <c r="N46" i="9"/>
  <c r="M46" i="9"/>
  <c r="L46" i="9"/>
  <c r="K46" i="9"/>
  <c r="V45" i="9"/>
  <c r="O45" i="9"/>
  <c r="N45" i="9"/>
  <c r="M45" i="9"/>
  <c r="L45" i="9"/>
  <c r="K45" i="9"/>
  <c r="V44" i="9"/>
  <c r="O44" i="9"/>
  <c r="N44" i="9"/>
  <c r="M44" i="9"/>
  <c r="L44" i="9"/>
  <c r="K44" i="9"/>
  <c r="V43" i="9"/>
  <c r="O43" i="9"/>
  <c r="N43" i="9"/>
  <c r="M43" i="9"/>
  <c r="L43" i="9"/>
  <c r="K43" i="9"/>
  <c r="V42" i="9"/>
  <c r="O42" i="9"/>
  <c r="N42" i="9"/>
  <c r="M42" i="9"/>
  <c r="L42" i="9"/>
  <c r="K42" i="9"/>
  <c r="V41" i="9"/>
  <c r="O41" i="9"/>
  <c r="N41" i="9"/>
  <c r="M41" i="9"/>
  <c r="L41" i="9"/>
  <c r="K41" i="9"/>
  <c r="V40" i="9"/>
  <c r="O40" i="9"/>
  <c r="N40" i="9"/>
  <c r="M40" i="9"/>
  <c r="L40" i="9"/>
  <c r="K40" i="9"/>
  <c r="V39" i="9"/>
  <c r="O39" i="9"/>
  <c r="N39" i="9"/>
  <c r="M39" i="9"/>
  <c r="L39" i="9"/>
  <c r="K39" i="9"/>
  <c r="V38" i="9"/>
  <c r="O38" i="9"/>
  <c r="N38" i="9"/>
  <c r="M38" i="9"/>
  <c r="L38" i="9"/>
  <c r="K38" i="9"/>
  <c r="V37" i="9"/>
  <c r="O37" i="9"/>
  <c r="N37" i="9"/>
  <c r="M37" i="9"/>
  <c r="L37" i="9"/>
  <c r="K37" i="9"/>
  <c r="V36" i="9"/>
  <c r="O36" i="9"/>
  <c r="N36" i="9"/>
  <c r="M36" i="9"/>
  <c r="L36" i="9"/>
  <c r="K36" i="9"/>
  <c r="V35" i="9"/>
  <c r="O35" i="9"/>
  <c r="N35" i="9"/>
  <c r="M35" i="9"/>
  <c r="L35" i="9"/>
  <c r="K35" i="9"/>
  <c r="V34" i="9"/>
  <c r="O34" i="9"/>
  <c r="N34" i="9"/>
  <c r="M34" i="9"/>
  <c r="L34" i="9"/>
  <c r="K34" i="9"/>
  <c r="V33" i="9"/>
  <c r="O33" i="9"/>
  <c r="N33" i="9"/>
  <c r="M33" i="9"/>
  <c r="L33" i="9"/>
  <c r="K33" i="9"/>
  <c r="V32" i="9"/>
  <c r="O32" i="9"/>
  <c r="N32" i="9"/>
  <c r="M32" i="9"/>
  <c r="L32" i="9"/>
  <c r="K32" i="9"/>
  <c r="V31" i="9"/>
  <c r="O31" i="9"/>
  <c r="N31" i="9"/>
  <c r="M31" i="9"/>
  <c r="L31" i="9"/>
  <c r="K31" i="9"/>
  <c r="V30" i="9"/>
  <c r="O30" i="9"/>
  <c r="N30" i="9"/>
  <c r="M30" i="9"/>
  <c r="L30" i="9"/>
  <c r="K30" i="9"/>
  <c r="V29" i="9"/>
  <c r="O29" i="9"/>
  <c r="N29" i="9"/>
  <c r="M29" i="9"/>
  <c r="L29" i="9"/>
  <c r="K29" i="9"/>
  <c r="V28" i="9"/>
  <c r="O28" i="9"/>
  <c r="N28" i="9"/>
  <c r="M28" i="9"/>
  <c r="L28" i="9"/>
  <c r="K28" i="9"/>
  <c r="V27" i="9"/>
  <c r="O27" i="9"/>
  <c r="N27" i="9"/>
  <c r="M27" i="9"/>
  <c r="L27" i="9"/>
  <c r="K27" i="9"/>
  <c r="V26" i="9"/>
  <c r="O26" i="9"/>
  <c r="N26" i="9"/>
  <c r="M26" i="9"/>
  <c r="L26" i="9"/>
  <c r="K26" i="9"/>
  <c r="V25" i="9"/>
  <c r="O25" i="9"/>
  <c r="N25" i="9"/>
  <c r="M25" i="9"/>
  <c r="L25" i="9"/>
  <c r="K25" i="9"/>
  <c r="V24" i="9"/>
  <c r="O24" i="9"/>
  <c r="N24" i="9"/>
  <c r="M24" i="9"/>
  <c r="L24" i="9"/>
  <c r="K24" i="9"/>
  <c r="V23" i="9"/>
  <c r="O23" i="9"/>
  <c r="N23" i="9"/>
  <c r="M23" i="9"/>
  <c r="L23" i="9"/>
  <c r="K23" i="9"/>
  <c r="V22" i="9"/>
  <c r="O22" i="9"/>
  <c r="N22" i="9"/>
  <c r="M22" i="9"/>
  <c r="L22" i="9"/>
  <c r="K22" i="9"/>
  <c r="V21" i="9"/>
  <c r="O21" i="9"/>
  <c r="N21" i="9"/>
  <c r="M21" i="9"/>
  <c r="L21" i="9"/>
  <c r="K21" i="9"/>
  <c r="V20" i="9"/>
  <c r="O20" i="9"/>
  <c r="N20" i="9"/>
  <c r="M20" i="9"/>
  <c r="L20" i="9"/>
  <c r="K20" i="9"/>
  <c r="V19" i="9"/>
  <c r="O19" i="9"/>
  <c r="N19" i="9"/>
  <c r="M19" i="9"/>
  <c r="L19" i="9"/>
  <c r="K19" i="9"/>
  <c r="V18" i="9"/>
  <c r="O18" i="9"/>
  <c r="N18" i="9"/>
  <c r="M18" i="9"/>
  <c r="L18" i="9"/>
  <c r="K18" i="9"/>
  <c r="V17" i="9"/>
  <c r="O17" i="9"/>
  <c r="N17" i="9"/>
  <c r="M17" i="9"/>
  <c r="L17" i="9"/>
  <c r="K17" i="9"/>
  <c r="V16" i="9"/>
  <c r="O16" i="9"/>
  <c r="N16" i="9"/>
  <c r="M16" i="9"/>
  <c r="L16" i="9"/>
  <c r="K16" i="9"/>
  <c r="V15" i="9"/>
  <c r="O15" i="9"/>
  <c r="N15" i="9"/>
  <c r="M15" i="9"/>
  <c r="L15" i="9"/>
  <c r="K15" i="9"/>
  <c r="V14" i="9"/>
  <c r="O14" i="9"/>
  <c r="N14" i="9"/>
  <c r="M14" i="9"/>
  <c r="L14" i="9"/>
  <c r="K14" i="9"/>
  <c r="V13" i="9"/>
  <c r="O13" i="9"/>
  <c r="N13" i="9"/>
  <c r="M13" i="9"/>
  <c r="L13" i="9"/>
  <c r="K13" i="9"/>
  <c r="V12" i="9"/>
  <c r="O12" i="9"/>
  <c r="N12" i="9"/>
  <c r="M12" i="9"/>
  <c r="L12" i="9"/>
  <c r="K12" i="9"/>
  <c r="V11" i="9"/>
  <c r="O11" i="9"/>
  <c r="N11" i="9"/>
  <c r="M11" i="9"/>
  <c r="L11" i="9"/>
  <c r="K11" i="9"/>
  <c r="V10" i="9"/>
  <c r="O10" i="9"/>
  <c r="N10" i="9"/>
  <c r="M10" i="9"/>
  <c r="L10" i="9"/>
  <c r="K10" i="9"/>
  <c r="V9" i="9"/>
  <c r="O9" i="9"/>
  <c r="N9" i="9"/>
  <c r="M9" i="9"/>
  <c r="L9" i="9"/>
  <c r="K9" i="9"/>
  <c r="V8" i="9"/>
  <c r="O8" i="9"/>
  <c r="N8" i="9"/>
  <c r="M8" i="9"/>
  <c r="L8" i="9"/>
  <c r="K8" i="9"/>
  <c r="V7" i="9"/>
  <c r="O7" i="9"/>
  <c r="N7" i="9"/>
  <c r="M7" i="9"/>
  <c r="L7" i="9"/>
  <c r="K7" i="9"/>
  <c r="V6" i="9"/>
  <c r="O6" i="9"/>
  <c r="N6" i="9"/>
  <c r="M6" i="9"/>
  <c r="L6" i="9"/>
  <c r="K6" i="9"/>
  <c r="V5" i="9"/>
  <c r="O5" i="9"/>
  <c r="N5" i="9"/>
  <c r="M5" i="9"/>
  <c r="L5" i="9"/>
  <c r="K5" i="9"/>
  <c r="V4" i="9"/>
  <c r="O4" i="9"/>
  <c r="N4" i="9"/>
  <c r="M4" i="9"/>
  <c r="L4" i="9"/>
  <c r="K4" i="9"/>
  <c r="V3" i="9"/>
  <c r="N3" i="9"/>
  <c r="M3" i="9"/>
  <c r="L3" i="9"/>
  <c r="K3" i="9"/>
  <c r="D7" i="4" l="1"/>
  <c r="C26" i="2" l="1"/>
  <c r="C23" i="2"/>
  <c r="F16" i="4" l="1"/>
  <c r="I16" i="4"/>
  <c r="I15" i="4"/>
  <c r="E15" i="4" s="1"/>
  <c r="I14" i="4"/>
  <c r="E14" i="4" s="1"/>
  <c r="I13" i="4"/>
  <c r="E13" i="4" s="1"/>
  <c r="I12" i="4"/>
  <c r="E12" i="4" s="1"/>
  <c r="I11" i="4"/>
  <c r="E11" i="4" s="1"/>
  <c r="I10" i="4"/>
  <c r="E10" i="4" s="1"/>
  <c r="F13" i="4" l="1"/>
  <c r="F10" i="4"/>
  <c r="F14" i="4"/>
  <c r="F11" i="4"/>
  <c r="F15" i="4"/>
  <c r="F1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<sst xmlns="http://schemas.openxmlformats.org/spreadsheetml/2006/main" count="997" uniqueCount="562">
  <si>
    <t>Ventilation</t>
  </si>
  <si>
    <t>Index</t>
  </si>
  <si>
    <t>DSBNo</t>
  </si>
  <si>
    <t>London District Catholic School Board</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</si>
  <si>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</si>
  <si>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</si>
  <si>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</si>
  <si>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</si>
  <si>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</si>
  <si>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</si>
  <si>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</si>
  <si>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</si>
  <si>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</si>
  <si>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</si>
  <si>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</si>
  <si>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</si>
  <si>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</si>
  <si>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</si>
  <si>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</si>
  <si>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</si>
  <si>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</si>
  <si>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</si>
  <si>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</si>
  <si>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</si>
  <si>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</si>
  <si>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</si>
  <si>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</si>
  <si>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</si>
  <si>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Question</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</si>
  <si>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</si>
  <si>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</si>
  <si>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</si>
  <si>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</si>
  <si>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</si>
  <si>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</si>
  <si>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</si>
  <si>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</si>
  <si>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</si>
  <si>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ÉÉC Notre-Dame-du-Rosaire</t>
  </si>
  <si>
    <t>ÉÉC Saint-Joseph</t>
  </si>
  <si>
    <t>ÉÉC Saint-Paul</t>
  </si>
  <si>
    <t>ÉÉC Notre-Dame</t>
  </si>
  <si>
    <t>ÉÉC Saint-Jean-Baptiste</t>
  </si>
  <si>
    <t>7116-1</t>
  </si>
  <si>
    <t>ÉÉC Curé-Labrosse</t>
  </si>
  <si>
    <t>7097-1</t>
  </si>
  <si>
    <t>ÉÉC Saint-Albert</t>
  </si>
  <si>
    <t>8613-1</t>
  </si>
  <si>
    <t>ÉÉC Saint-Isidore</t>
  </si>
  <si>
    <t>7686-1</t>
  </si>
  <si>
    <t>ÉÉC Casselman Pavillon Saint-Paul</t>
  </si>
  <si>
    <t>7044-2</t>
  </si>
  <si>
    <t>ÉÉC La Source</t>
  </si>
  <si>
    <t>7214-1</t>
  </si>
  <si>
    <t>7274-1</t>
  </si>
  <si>
    <t>ÉÉC Sacré-Cœur</t>
  </si>
  <si>
    <t>7066-1</t>
  </si>
  <si>
    <t>ÉÉC Sainte-Félicité</t>
  </si>
  <si>
    <t>8614-1</t>
  </si>
  <si>
    <t>7697-1</t>
  </si>
  <si>
    <t>7941-1</t>
  </si>
  <si>
    <t>ÉÉC Casselman Pavillon Sainte-Euphémie</t>
  </si>
  <si>
    <t>7044-3</t>
  </si>
  <si>
    <t>ÉÉC de l'Ange-Gardien</t>
  </si>
  <si>
    <t>7217-1</t>
  </si>
  <si>
    <t>ÉÉC Du Rosaire</t>
  </si>
  <si>
    <t>8615-1</t>
  </si>
  <si>
    <t>ÉÉC Elda-Rouleau</t>
  </si>
  <si>
    <t>7395-1</t>
  </si>
  <si>
    <t>ÉÉC Embrun Pavillon La Croisée</t>
  </si>
  <si>
    <t>3017-2</t>
  </si>
  <si>
    <t>ÉÉC Embrun Pavillon Saint-Jean</t>
  </si>
  <si>
    <t>3017-1</t>
  </si>
  <si>
    <t>ÉÉC Marie-Tanguay</t>
  </si>
  <si>
    <t>8069-1</t>
  </si>
  <si>
    <t>ÉÉC Paul VI</t>
  </si>
  <si>
    <t>7360-1</t>
  </si>
  <si>
    <t>ÉÉC Sainte-Lucie</t>
  </si>
  <si>
    <t>7072-1</t>
  </si>
  <si>
    <t>ÉÉC Sainte-Trinité</t>
  </si>
  <si>
    <t>8078-1</t>
  </si>
  <si>
    <t>ÉÉC Saint-Grégoire</t>
  </si>
  <si>
    <t>8612-1</t>
  </si>
  <si>
    <t>7775-1</t>
  </si>
  <si>
    <t>7400-1</t>
  </si>
  <si>
    <t>ÉÉC Saint-Mathieu</t>
  </si>
  <si>
    <t>7065-1</t>
  </si>
  <si>
    <t>ÉÉC Saint-Viateur</t>
  </si>
  <si>
    <t>8046-1</t>
  </si>
  <si>
    <t>ÉÉC Saint-Victor</t>
  </si>
  <si>
    <t>8610-1</t>
  </si>
  <si>
    <t>ÉSC de Casselman</t>
  </si>
  <si>
    <t>7044-1</t>
  </si>
  <si>
    <t>ÉSC de Plantagenet</t>
  </si>
  <si>
    <t>7382-1</t>
  </si>
  <si>
    <t>ÉSC Embrun</t>
  </si>
  <si>
    <t>7093-1</t>
  </si>
  <si>
    <t>ÉSC La Citadelle</t>
  </si>
  <si>
    <t>7215-1</t>
  </si>
  <si>
    <t>ÉSC Le Relais</t>
  </si>
  <si>
    <t>11286-1</t>
  </si>
  <si>
    <t>ÉSC L'Escale</t>
  </si>
  <si>
    <t>7228-1</t>
  </si>
  <si>
    <t>ÉSCR de Hawkesbury</t>
  </si>
  <si>
    <t>7145-1</t>
  </si>
  <si>
    <t>Nombre #</t>
  </si>
  <si>
    <t>Oui/Non/SO</t>
  </si>
  <si>
    <t>Options de la liste déroulante →</t>
  </si>
  <si>
    <t>Ventilation mécanique,
Ventilation partiellement mécanique,
Ventilation non mécanique (ventilation naturelle/extraction seulement)</t>
  </si>
  <si>
    <t>Saisissez les renseignements sur les écoles</t>
  </si>
  <si>
    <t>Indiquez les mesures de ventilation prises</t>
  </si>
  <si>
    <t>Nom de l’établissement scolaire</t>
  </si>
  <si>
    <t>No du bâtiment</t>
  </si>
  <si>
    <t>Type de ventilation de l’établissement scolaire</t>
  </si>
  <si>
    <t>No du conseil</t>
  </si>
  <si>
    <t>Nombre d'unités de filtration d’air HEPA autonomes en place</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</si>
  <si>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</si>
  <si>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Réponse</t>
  </si>
  <si>
    <t>Feuille 1 : Stratégie de ventilation du conseil scolaire</t>
  </si>
  <si>
    <t>Feuille 2 : Investissements du conseil scolaire</t>
  </si>
  <si>
    <t xml:space="preserve"> Sélectionnez le nom du conseil scolaire</t>
  </si>
  <si>
    <t>Décrivez la stratégie de votre conseil scolaire (en quatre points)</t>
  </si>
  <si>
    <t>Investissements et projets</t>
  </si>
  <si>
    <t>Nombre total d’unités de filtration HEPA autonomes déployés</t>
  </si>
  <si>
    <t>Champs calculés (3.1, 3.2, 3.5 et 3.8)</t>
  </si>
  <si>
    <t>&lt;- Saisir la valeur ici</t>
  </si>
  <si>
    <t>&lt;- Calculé</t>
  </si>
  <si>
    <t>&lt;- Choisir</t>
  </si>
  <si>
    <t>Champ calculé</t>
  </si>
  <si>
    <t>Légende</t>
  </si>
  <si>
    <t>Champ de saisie de donnée</t>
  </si>
  <si>
    <t>2021-2022</t>
  </si>
  <si>
    <t>2020-2021</t>
  </si>
  <si>
    <t>Sources de financement (veuillez fournir les renseignements sur les dépenses)</t>
  </si>
  <si>
    <t>50 M$ – ventilation</t>
  </si>
  <si>
    <t>VIRCV (dépensé)</t>
  </si>
  <si>
    <t>ARE 
(dépensé pour la ventilation)</t>
  </si>
  <si>
    <t>AEE
(dépensé pour la ventilation)</t>
  </si>
  <si>
    <t>Autre financement (dépensé pour la ventilation)</t>
  </si>
  <si>
    <t>Financement des unités de filtration HEPA</t>
  </si>
  <si>
    <t>29,4 M$ pour les filtres et les services publics</t>
  </si>
  <si>
    <t>Financement des unités de filtration HEPA (valeur approx. en $ pour les unités fournies)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</si>
  <si>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</si>
  <si>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</si>
  <si>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Système de ventilation</t>
  </si>
  <si>
    <t xml:space="preserve">Mesures de ventilation et de filtration de l’air dans les écoles* </t>
  </si>
  <si>
    <t>** Haute efficacité contre les particules de l’air (HEPA)</t>
  </si>
  <si>
    <t>* Certaines mesures peuvent ne pas être possibles dans le contexte d’un établissement ou d’un milieu scolaire et de systèmes du bâtiment connexes.</t>
  </si>
  <si>
    <t>Ventilation évaluée</t>
  </si>
  <si>
    <t>Les systèmes de ventilation fonctionnent plus longtemps</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</si>
  <si>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</si>
  <si>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</si>
  <si>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</si>
  <si>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</si>
  <si>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</si>
  <si>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</si>
  <si>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</si>
  <si>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Il s’agit d’un élément clé des multiples stratégies de protection utilisées pour réduire le risque de transmission de la COVID-19 et favoriser des environnements d’apprentissage plus sains et plus sécuritaires pour les élèves et le personnel.</t>
  </si>
  <si>
    <t xml:space="preserve">Unités de filtration HEPA déployées dans les classes portatives, au besoin </t>
  </si>
  <si>
    <t>DSB Name</t>
  </si>
  <si>
    <t>SRTCF Funding</t>
  </si>
  <si>
    <t>ICIP-Ventilation Funding</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</si>
  <si>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</si>
  <si>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</si>
  <si>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</si>
  <si>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</si>
  <si>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</si>
  <si>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</si>
  <si>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</si>
  <si>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</si>
  <si>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</si>
  <si>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</si>
  <si>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</si>
  <si>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</si>
  <si>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</si>
  <si>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</si>
  <si>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</si>
  <si>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</si>
  <si>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</si>
  <si>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</si>
  <si>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</si>
  <si>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</si>
  <si>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</si>
  <si>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</si>
  <si>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</si>
  <si>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</si>
  <si>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</si>
  <si>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</si>
  <si>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</si>
  <si>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</si>
  <si>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</si>
  <si>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</si>
  <si>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</si>
  <si>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</si>
  <si>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</si>
  <si>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</si>
  <si>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</si>
  <si>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</si>
  <si>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</si>
  <si>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</si>
  <si>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</si>
  <si>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</si>
  <si>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</si>
  <si>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</si>
  <si>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</si>
  <si>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</si>
  <si>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</si>
  <si>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</si>
  <si>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</si>
  <si>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</si>
  <si>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</si>
  <si>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</si>
  <si>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</si>
  <si>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</si>
  <si>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</si>
  <si>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</si>
  <si>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</si>
  <si>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</si>
  <si>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</si>
  <si>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</si>
  <si>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</si>
  <si>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</si>
  <si>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</si>
  <si>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</si>
  <si>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</si>
  <si>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</si>
  <si>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</si>
  <si>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</si>
  <si>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</si>
  <si>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</si>
  <si>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</si>
  <si>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</si>
  <si>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</si>
  <si>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</si>
  <si>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</si>
  <si>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</si>
  <si>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</si>
  <si>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</si>
  <si>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</si>
  <si>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</si>
  <si>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</si>
  <si>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</si>
  <si>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</si>
  <si>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</si>
  <si>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</si>
  <si>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</si>
  <si>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</si>
  <si>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</si>
  <si>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</si>
  <si>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</si>
  <si>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</si>
  <si>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</si>
  <si>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</si>
  <si>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2022-23</t>
  </si>
  <si>
    <t>CSDCEO - Bureau central</t>
  </si>
  <si>
    <t>19442-1</t>
  </si>
  <si>
    <t>Oui</t>
  </si>
  <si>
    <t>SO</t>
  </si>
  <si>
    <t>Ventilation mécanique</t>
  </si>
  <si>
    <t>Ventilation partiellement mécanique</t>
  </si>
  <si>
    <t>Ventilation non mécanique (ventilation naturelle/extraction seulement)</t>
  </si>
  <si>
    <t>Financement attribué à la ventilation depuis 2020-2021</t>
  </si>
  <si>
    <t>Projets de ventilation prévus pour 2022-2023</t>
  </si>
  <si>
    <t>Nombre d’écoles recevant un investissement depuis 2020-2021 (2020-2021 et 2021-2022)</t>
  </si>
  <si>
    <t>Projets de ventilation achevés depuis 2020-2021 (2020-2021 et 2021-2022)</t>
  </si>
  <si>
    <t>Projets de ventilation a être achevés (2022-2023)</t>
  </si>
  <si>
    <t>Nombre d’écoles qui recevront un investissement (2022-2023)</t>
  </si>
  <si>
    <t>% d’écoles ouvertes et en activité recevant un investissement depuis 2020-2021 (2020-2021 et 2021-2022)</t>
  </si>
  <si>
    <t>% d’écoles ouvertes et en activité qui recevront un investissement (2022-2023)</t>
  </si>
  <si>
    <t>Financement RSSGF
2022 : B08</t>
  </si>
  <si>
    <t>Financement PIIC-Ventilation
2022 : B12</t>
  </si>
  <si>
    <t>Board ID</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</si>
  <si>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</si>
  <si>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</si>
  <si>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</si>
  <si>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</si>
  <si>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</si>
  <si>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</si>
  <si>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</si>
  <si>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</si>
  <si>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</si>
  <si>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</si>
  <si>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</si>
  <si>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</si>
  <si>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</si>
  <si>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</si>
  <si>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</si>
  <si>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</si>
  <si>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</si>
  <si>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</si>
  <si>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</si>
  <si>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</si>
  <si>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</si>
  <si>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</si>
  <si>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</si>
  <si>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</si>
  <si>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</si>
  <si>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</si>
  <si>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</si>
  <si>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</si>
  <si>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</si>
  <si>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</si>
  <si>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</si>
  <si>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</si>
  <si>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</si>
  <si>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</si>
  <si>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</si>
  <si>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</si>
  <si>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</si>
  <si>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</si>
  <si>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</si>
  <si>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</si>
  <si>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</si>
  <si>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</si>
  <si>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</si>
  <si>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</si>
  <si>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</si>
  <si>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</si>
  <si>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</si>
  <si>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</si>
  <si>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</si>
  <si>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</si>
  <si>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</si>
  <si>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</si>
  <si>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</si>
  <si>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</si>
  <si>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</si>
  <si>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</si>
  <si>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</si>
  <si>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</si>
  <si>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</si>
  <si>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</si>
  <si>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</si>
  <si>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</si>
  <si>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</si>
  <si>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</si>
  <si>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</si>
  <si>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</si>
  <si>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</si>
  <si>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</si>
  <si>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</si>
  <si>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</si>
  <si>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</si>
  <si>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</si>
  <si>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</si>
  <si>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</si>
  <si>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</si>
  <si>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</si>
  <si>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</si>
  <si>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</si>
  <si>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</si>
  <si>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</si>
  <si>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</si>
  <si>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</si>
  <si>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</si>
  <si>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</si>
  <si>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</si>
  <si>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</si>
  <si>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</si>
  <si>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</si>
  <si>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</si>
  <si>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</si>
  <si>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</si>
  <si>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</si>
  <si>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</si>
  <si>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</si>
  <si>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</si>
  <si>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</si>
  <si>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</si>
  <si>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</si>
  <si>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</si>
  <si>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</si>
  <si>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</si>
  <si>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</si>
  <si>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</si>
  <si>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</si>
  <si>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</si>
  <si>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</si>
  <si>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</si>
  <si>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</si>
  <si>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</si>
  <si>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</si>
  <si>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</si>
  <si>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</si>
  <si>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</si>
  <si>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</si>
  <si>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</si>
  <si>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</si>
  <si>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</si>
  <si>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</si>
  <si>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</si>
  <si>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</si>
  <si>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</si>
  <si>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</si>
  <si>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</si>
  <si>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</si>
  <si>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</si>
  <si>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</si>
  <si>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</si>
  <si>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</si>
  <si>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</si>
  <si>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</si>
  <si>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</si>
  <si>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</si>
  <si>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</si>
  <si>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</si>
  <si>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</si>
  <si>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</si>
  <si>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</si>
  <si>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</si>
  <si>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</si>
  <si>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</si>
  <si>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</si>
  <si>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</si>
  <si>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</si>
  <si>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</si>
  <si>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</si>
  <si>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</si>
  <si>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</si>
  <si>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</si>
  <si>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</si>
  <si>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</si>
  <si>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</si>
  <si>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</si>
  <si>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</si>
  <si>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</si>
  <si>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</si>
  <si>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</si>
  <si>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</si>
  <si>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</si>
  <si>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</si>
  <si>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</si>
  <si>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</si>
  <si>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</si>
  <si>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</si>
  <si>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</si>
  <si>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</si>
  <si>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</si>
  <si>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</si>
  <si>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</si>
  <si>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</si>
  <si>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</si>
  <si>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</si>
  <si>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</si>
  <si>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</si>
  <si>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</si>
  <si>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</si>
  <si>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</si>
  <si>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</si>
  <si>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</si>
  <si>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</si>
  <si>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</si>
  <si>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</si>
  <si>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</si>
  <si>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</si>
  <si>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</si>
  <si>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</si>
  <si>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</si>
  <si>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</si>
  <si>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</si>
  <si>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</si>
  <si>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</si>
  <si>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</si>
  <si>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</si>
  <si>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</si>
  <si>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</si>
  <si>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</si>
  <si>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</si>
  <si>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</si>
  <si>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</si>
  <si>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</si>
  <si>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</si>
  <si>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</si>
  <si>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</si>
  <si>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</si>
  <si>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</si>
  <si>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</si>
  <si>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</si>
  <si>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</si>
  <si>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</si>
  <si>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</si>
  <si>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</si>
  <si>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</si>
  <si>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</si>
  <si>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</si>
  <si>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</si>
  <si>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</si>
  <si>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</si>
  <si>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</si>
  <si>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</si>
  <si>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</si>
  <si>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</si>
  <si>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</si>
  <si>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</si>
  <si>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</si>
  <si>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</si>
  <si>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</si>
  <si>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</si>
  <si>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</si>
  <si>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</si>
  <si>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</si>
  <si>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</si>
  <si>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</si>
  <si>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</si>
  <si>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</si>
  <si>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</si>
  <si>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</si>
  <si>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</si>
  <si>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</si>
  <si>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</si>
  <si>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</si>
  <si>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</si>
  <si>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</si>
  <si>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</si>
  <si>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</si>
  <si>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</si>
  <si>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</si>
  <si>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</si>
  <si>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</si>
  <si>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</si>
  <si>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</si>
  <si>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</si>
  <si>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</si>
  <si>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</si>
  <si>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</si>
  <si>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</si>
  <si>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</si>
  <si>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</si>
  <si>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</si>
  <si>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</si>
  <si>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</si>
  <si>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</si>
  <si>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</si>
  <si>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</si>
  <si>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</si>
  <si>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</si>
  <si>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</si>
  <si>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</si>
  <si>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</si>
  <si>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</si>
  <si>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</si>
  <si>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</si>
  <si>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</si>
  <si>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</si>
  <si>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</si>
  <si>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</si>
  <si>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</si>
  <si>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</si>
  <si>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</si>
  <si>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</si>
  <si>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</si>
  <si>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</si>
  <si>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</si>
  <si>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</si>
  <si>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</si>
  <si>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</si>
  <si>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</si>
  <si>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</si>
  <si>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Prolongement de temps de ventilation avant at après les heures de classes</t>
  </si>
  <si>
    <t>Augmentation d'apport d'air frais</t>
  </si>
  <si>
    <t>Utilisation des filtres MERV13 et remplacement à tous les deux mois</t>
  </si>
  <si>
    <t>Ajout d'unités HEPA dans les écoles sans ventilation mécanique.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</si>
</sst>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 #,##0.00_-;\-* #,##0.00_-;_-* &quot;-&quot;??_-;_-@_-"/>
    <numFmt numFmtId="166" formatCode="&quot;$&quot;#,##0.0&quot;M&quot;"/>
    <numFmt numFmtId="167" formatCode="_-* #,##0_-;\-* #,##0_-;_-* &quot;-&quot;??_-;_-@_-"/>
    <numFmt numFmtId="168" formatCode="#,##0.00_ ;\-#,##0.00\ "/>
  </numFmts>
  <fonts count="32">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cellStyleXfs>
  <cellXfs count="141">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0" fillId="3" borderId="0" xfId="0" applyFill="1" applyAlignment="1">
      <alignment horizontal="left" vertical="center"/>
    </xf>
    <xf numFmtId="0" fontId="5" fillId="3" borderId="0" xfId="0" applyFont="1" applyFill="1" applyAlignment="1">
      <alignment vertical="center"/>
    </xf>
    <xf numFmtId="0" fontId="6" fillId="0" borderId="0" xfId="0" applyFont="1"/>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14" fillId="0" borderId="0" xfId="0" applyFont="1" applyAlignment="1">
      <alignment horizontal="center"/>
    </xf>
    <xf numFmtId="0" fontId="0" fillId="9" borderId="19" xfId="0" applyFill="1" applyBorder="1" applyAlignment="1">
      <alignment horizontal="center" vertical="center" wrapText="1"/>
    </xf>
    <xf numFmtId="0" fontId="14" fillId="0" borderId="0" xfId="0" applyFont="1" applyAlignment="1">
      <alignment horizontal="center" vertical="center"/>
    </xf>
    <xf numFmtId="166" fontId="13" fillId="8" borderId="6" xfId="2" applyNumberFormat="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4"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4"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25" xfId="1" applyBorder="1"/>
    <xf numFmtId="0" fontId="0" fillId="15" borderId="0" xfId="0" applyFill="1"/>
    <xf numFmtId="0" fontId="0" fillId="16" borderId="0" xfId="0" applyFill="1"/>
    <xf numFmtId="9" fontId="10" fillId="14" borderId="6" xfId="5"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27" xfId="2" applyBorder="1"/>
    <xf numFmtId="0" fontId="0" fillId="0" borderId="21" xfId="0" applyBorder="1"/>
    <xf numFmtId="0" fontId="10" fillId="7" borderId="26" xfId="1" applyBorder="1"/>
    <xf numFmtId="0" fontId="4" fillId="3" borderId="1" xfId="0" applyFont="1" applyFill="1" applyBorder="1" applyAlignment="1" applyProtection="1">
      <alignment vertical="center"/>
      <protection locked="0"/>
    </xf>
    <xf numFmtId="164" fontId="0" fillId="9" borderId="22" xfId="0" applyNumberFormat="1" applyFill="1" applyBorder="1" applyAlignment="1">
      <alignment horizontal="center" vertical="center" wrapText="1"/>
    </xf>
    <xf numFmtId="0" fontId="0" fillId="0" borderId="23" xfId="0" applyBorder="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164" fontId="0" fillId="9" borderId="0" xfId="0" applyNumberFormat="1" applyFill="1" applyAlignment="1">
      <alignment horizontal="center" vertical="center" wrapText="1"/>
    </xf>
    <xf numFmtId="0" fontId="0" fillId="18" borderId="0" xfId="0" applyFill="1" applyAlignment="1">
      <alignment horizontal="center"/>
    </xf>
    <xf numFmtId="167" fontId="13" fillId="0" borderId="0" xfId="4" applyNumberFormat="1" applyFont="1" applyFill="1" applyBorder="1" applyAlignment="1">
      <alignment horizontal="center" vertical="center"/>
    </xf>
    <xf numFmtId="3" fontId="10" fillId="0" borderId="0" xfId="1" applyNumberFormat="1" applyFill="1" applyBorder="1" applyAlignment="1">
      <alignment horizontal="center" vertical="center"/>
    </xf>
    <xf numFmtId="3" fontId="10" fillId="7" borderId="30" xfId="1" applyNumberFormat="1" applyBorder="1" applyAlignment="1">
      <alignment horizontal="center" vertical="center"/>
    </xf>
    <xf numFmtId="168" fontId="13" fillId="8" borderId="30" xfId="4"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top" wrapText="1"/>
    </xf>
    <xf numFmtId="165" fontId="13" fillId="8" borderId="30" xfId="4" applyFont="1" applyFill="1" applyBorder="1" applyAlignment="1">
      <alignment horizontal="center" vertical="center"/>
    </xf>
    <xf numFmtId="0" fontId="11" fillId="17" borderId="34" xfId="0" applyFont="1" applyFill="1" applyBorder="1" applyAlignment="1">
      <alignment horizontal="left"/>
    </xf>
    <xf numFmtId="0" fontId="11" fillId="17" borderId="35" xfId="0" applyFont="1" applyFill="1" applyBorder="1" applyAlignment="1">
      <alignment wrapText="1"/>
    </xf>
    <xf numFmtId="0" fontId="0" fillId="19" borderId="36" xfId="0" applyFill="1" applyBorder="1" applyAlignment="1">
      <alignment horizontal="center"/>
    </xf>
    <xf numFmtId="0" fontId="9" fillId="9" borderId="36" xfId="1" applyNumberFormat="1" applyFont="1" applyFill="1" applyBorder="1" applyAlignment="1">
      <alignment horizontal="left" vertical="top" wrapText="1"/>
    </xf>
    <xf numFmtId="0" fontId="9" fillId="9" borderId="36" xfId="0" applyFont="1" applyFill="1" applyBorder="1" applyAlignment="1">
      <alignment wrapText="1"/>
    </xf>
    <xf numFmtId="0" fontId="26" fillId="9" borderId="36" xfId="0" applyFont="1" applyFill="1" applyBorder="1" applyAlignment="1">
      <alignment wrapText="1"/>
    </xf>
    <xf numFmtId="0" fontId="8" fillId="9" borderId="36" xfId="1" applyNumberFormat="1" applyFont="1" applyFill="1" applyBorder="1" applyAlignment="1">
      <alignment horizontal="left" vertical="top" wrapText="1"/>
    </xf>
    <xf numFmtId="0" fontId="22" fillId="9" borderId="36" xfId="0" applyFont="1" applyFill="1" applyBorder="1" applyAlignment="1">
      <alignment horizontal="left" vertical="center" wrapText="1"/>
    </xf>
    <xf numFmtId="0" fontId="22" fillId="9" borderId="36" xfId="0" applyFont="1" applyFill="1" applyBorder="1" applyAlignment="1">
      <alignment wrapText="1"/>
    </xf>
    <xf numFmtId="0" fontId="27" fillId="9" borderId="36" xfId="0" applyFont="1" applyFill="1" applyBorder="1" applyAlignment="1">
      <alignment wrapText="1"/>
    </xf>
    <xf numFmtId="0" fontId="30" fillId="9" borderId="36" xfId="0" applyFont="1" applyFill="1" applyBorder="1" applyAlignment="1">
      <alignment wrapText="1"/>
    </xf>
    <xf numFmtId="0" fontId="31" fillId="9" borderId="36" xfId="0" applyFont="1" applyFill="1" applyBorder="1" applyAlignment="1">
      <alignment vertical="center" wrapText="1"/>
    </xf>
    <xf numFmtId="0" fontId="0" fillId="19" borderId="37" xfId="0" applyFill="1" applyBorder="1" applyAlignment="1">
      <alignment horizontal="center"/>
    </xf>
    <xf numFmtId="0" fontId="0" fillId="0" borderId="38" xfId="0" applyBorder="1" applyAlignment="1">
      <alignment wrapText="1"/>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28" xfId="0" applyFont="1" applyFill="1" applyBorder="1" applyAlignment="1">
      <alignment horizontal="center"/>
    </xf>
    <xf numFmtId="0" fontId="7" fillId="17" borderId="29" xfId="0" applyFont="1" applyFill="1" applyBorder="1" applyAlignment="1">
      <alignment horizontal="center"/>
    </xf>
    <xf numFmtId="0" fontId="6" fillId="9" borderId="28" xfId="0" applyFont="1" applyFill="1" applyBorder="1" applyAlignment="1">
      <alignment horizontal="center"/>
    </xf>
    <xf numFmtId="0" fontId="6" fillId="9" borderId="31" xfId="0" applyFont="1" applyFill="1" applyBorder="1" applyAlignment="1">
      <alignment horizontal="center"/>
    </xf>
    <xf numFmtId="0" fontId="6" fillId="9" borderId="29" xfId="0" applyFont="1" applyFill="1" applyBorder="1" applyAlignment="1">
      <alignment horizontal="center"/>
    </xf>
    <xf numFmtId="0" fontId="11" fillId="12" borderId="32" xfId="3" applyFont="1" applyFill="1" applyBorder="1" applyAlignment="1">
      <alignment horizontal="center"/>
    </xf>
    <xf numFmtId="0" fontId="11" fillId="12" borderId="33" xfId="3" applyFont="1" applyFill="1" applyBorder="1" applyAlignment="1">
      <alignment horizontal="center"/>
    </xf>
    <xf numFmtId="0" fontId="0" fillId="0" borderId="33" xfId="0" applyBorder="1"/>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693735</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379118" y="255589"/>
          <a:ext cx="4524917" cy="670718"/>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100" b="1" i="0" u="none" strike="noStrike" cap="all">
                <a:solidFill>
                  <a:schemeClr val="bg1"/>
                </a:solidFill>
                <a:latin typeface="+mn-lt"/>
                <a:ea typeface="+mn-ea"/>
                <a:cs typeface="Calibri"/>
              </a:rPr>
              <a:pPr marL="0" indent="0" algn="ctr"/>
              <a:t>Conseil scolaire de district catholique de l'Est ontarien</a:t>
            </a:fld>
            <a:endParaRPr lang="en-CA" sz="11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8030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61156"/>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Mesures visant à réduire le risque de transmission dans les milieux intérieurs</a:t>
            </a: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Investissements en capital pour l'amélioration des systèmes de ventilation et l'ajout d'unités de filtration (par exemple HEPA).</a:t>
              </a:fld>
              <a:endParaRPr lang="en-US" sz="1200">
                <a:solidFill>
                  <a:sysClr val="windowText" lastClr="000000"/>
                </a:solidFill>
              </a:endParaRPr>
            </a:p>
          </xdr:txBody>
        </xdr:sp>
        <xdr:sp macro="" textlink="'4. Feuille pour le conseil'!$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Évaluation et calibration des systèmes de chauffage, de ventilation et de climatisation pour un débit d’air maximal et une admission d’air frais accrue.</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Fonctionnement des systèmes de ventilation plus longtemps avant et après l’occupation de l’école.</a:t>
              </a:fld>
              <a:endParaRPr lang="en-US" sz="1200">
                <a:solidFill>
                  <a:sysClr val="windowText" lastClr="000000"/>
                </a:solidFill>
              </a:endParaRPr>
            </a:p>
          </xdr:txBody>
        </xdr:sp>
        <xdr:sp macro="" textlink="'4. Feuille pour le conseil'!$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Augmentation de fréquence de changement de filtres et utilisation de filtres de la plus haute performance.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678794</xdr:colOff>
      <xdr:row>0</xdr:row>
      <xdr:rowOff>123825</xdr:rowOff>
    </xdr:from>
    <xdr:to>
      <xdr:col>10</xdr:col>
      <xdr:colOff>29415</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3226093" y="123825"/>
          <a:ext cx="3905104" cy="432238"/>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200" b="1" i="0" u="none" strike="noStrike" cap="small" baseline="0">
              <a:solidFill>
                <a:schemeClr val="bg1"/>
              </a:solidFill>
              <a:latin typeface="Calibri"/>
              <a:cs typeface="Calibri"/>
            </a:rPr>
            <a:pPr algn="ctr"/>
            <a:t>Conseil scolaire de district catholique de l'Est ontarien</a:t>
          </a:fld>
          <a:endParaRPr lang="en-CA" sz="12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$9 517 208,1M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Projets</a:t>
            </a:r>
            <a:r>
              <a:rPr lang="en-CA" sz="1400" b="1" baseline="0">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de ventilation prévus</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$3 950 000,5M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6</xdr:col>
      <xdr:colOff>733057</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5357" cy="473077"/>
          <a:chOff x="-129072" y="-203481"/>
          <a:chExt cx="5065473"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30</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47828" y="-156597"/>
            <a:ext cx="3888573"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565702</xdr:colOff>
      <xdr:row>14</xdr:row>
      <xdr:rowOff>169862</xdr:rowOff>
    </xdr:from>
    <xdr:to>
      <xdr:col>13</xdr:col>
      <xdr:colOff>555293</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77" y="2922587"/>
          <a:ext cx="4332991" cy="450000"/>
          <a:chOff x="5652364" y="4097454"/>
          <a:chExt cx="4141011"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97102"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2020-2021 et 2021-2022</a:t>
          </a: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2022-2023</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 ventilation dédiés,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29</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ce qui représente             des écoles du conseil</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409575</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4641" y="3486675"/>
          <a:ext cx="4188909" cy="472956"/>
          <a:chOff x="5672081" y="3782523"/>
          <a:chExt cx="402176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81471" cy="333639"/>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ce qui représente            des écoles du conseil</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1144</a:t>
            </a:fld>
            <a:endParaRPr lang="en-CA" sz="1400" b="1">
              <a:solidFill>
                <a:schemeClr val="bg1"/>
              </a:solidFill>
            </a:endParaRPr>
          </a:p>
        </xdr:txBody>
      </xdr:sp>
    </xdr:grpSp>
    <xdr:clientData/>
  </xdr:twoCellAnchor>
  <xdr:twoCellAnchor>
    <xdr:from>
      <xdr:col>3</xdr:col>
      <xdr:colOff>577409</xdr:colOff>
      <xdr:row>18</xdr:row>
      <xdr:rowOff>179663</xdr:rowOff>
    </xdr:from>
    <xdr:to>
      <xdr:col>4</xdr:col>
      <xdr:colOff>423333</xdr:colOff>
      <xdr:row>20</xdr:row>
      <xdr:rowOff>58391</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2365627" y="3566330"/>
          <a:ext cx="605005" cy="24367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83%</a:t>
          </a:fld>
          <a:endParaRPr lang="en-CA" sz="1200" b="1">
            <a:solidFill>
              <a:schemeClr val="tx1"/>
            </a:solidFill>
          </a:endParaRPr>
        </a:p>
      </xdr:txBody>
    </xdr:sp>
    <xdr:clientData/>
  </xdr:twoCellAnchor>
  <xdr:twoCellAnchor>
    <xdr:from>
      <xdr:col>10</xdr:col>
      <xdr:colOff>177096</xdr:colOff>
      <xdr:row>18</xdr:row>
      <xdr:rowOff>153314</xdr:rowOff>
    </xdr:from>
    <xdr:to>
      <xdr:col>11</xdr:col>
      <xdr:colOff>24696</xdr:colOff>
      <xdr:row>20</xdr:row>
      <xdr:rowOff>69268</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7278878" y="3539981"/>
          <a:ext cx="606680" cy="280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34%</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Profil de ventilation du conseil scolaire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400" b="1" i="0" u="none" strike="noStrike" cap="small" baseline="0">
              <a:solidFill>
                <a:schemeClr val="bg1"/>
              </a:solidFill>
              <a:latin typeface="Calibri"/>
              <a:cs typeface="Calibri"/>
            </a:rPr>
            <a:pPr algn="ctr"/>
            <a:t>Conseil scolaire de district catholique de l'Est ontarien</a:t>
          </a:fld>
          <a:endParaRPr lang="en-CA" sz="14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PITAL\STRATEGY\Pol%20Dev\ISSUES%20&amp;%20POLICIES\Renewal\Dashboard%202022-23\Dashboard\100%20-%20Ventilation%20Report%20Sep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PITAL\STRATEGY\Pol%20Dev\ISSUES%20&amp;%20POLICIES\Renewal\Dashboard%202022-23\Dashboard%20Excel%20MockUp%20-%20July%2027%202022%20Prepopulated%20Data%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100 - Ventilation Report Sept 2"/>
    </sheetNames>
    <sheetDataSet>
      <sheetData sheetId="0"/>
      <sheetData sheetId="1"/>
      <sheetData sheetId="2"/>
      <sheetData sheetId="3"/>
      <sheetData sheetId="4"/>
      <sheetData sheetId="5"/>
      <sheetData sheetId="6">
        <row r="1">
          <cell r="P1" t="str">
            <v>Board DropDownList</v>
          </cell>
        </row>
        <row r="2">
          <cell r="B2" t="str">
            <v>DSBNo</v>
          </cell>
          <cell r="P2" t="str">
            <v>DSB Name</v>
          </cell>
        </row>
        <row r="3">
          <cell r="B3">
            <v>1</v>
          </cell>
          <cell r="P3" t="str">
            <v>District School Board Ontario North East</v>
          </cell>
        </row>
        <row r="4">
          <cell r="B4">
            <v>2</v>
          </cell>
          <cell r="P4" t="str">
            <v>Algoma District School Board</v>
          </cell>
        </row>
        <row r="5">
          <cell r="B5">
            <v>3</v>
          </cell>
          <cell r="P5" t="str">
            <v>Rainbow District School Board</v>
          </cell>
        </row>
        <row r="6">
          <cell r="B6">
            <v>4</v>
          </cell>
          <cell r="P6" t="str">
            <v>Near North District School Board</v>
          </cell>
        </row>
        <row r="7">
          <cell r="B7" t="str">
            <v>5A</v>
          </cell>
          <cell r="P7" t="str">
            <v>Keewatin-Patricia District School Board</v>
          </cell>
        </row>
        <row r="8">
          <cell r="B8" t="str">
            <v>5B</v>
          </cell>
          <cell r="P8" t="str">
            <v>Rainy River District School Board</v>
          </cell>
        </row>
        <row r="9">
          <cell r="B9" t="str">
            <v>6A</v>
          </cell>
          <cell r="P9" t="str">
            <v>Lakehead District School Board</v>
          </cell>
        </row>
        <row r="10">
          <cell r="B10" t="str">
            <v>6B</v>
          </cell>
          <cell r="P10" t="str">
            <v>Superior-Greenstone District School Board</v>
          </cell>
        </row>
        <row r="11">
          <cell r="B11">
            <v>7</v>
          </cell>
          <cell r="P11" t="str">
            <v>Bluewater District School Board</v>
          </cell>
        </row>
        <row r="12">
          <cell r="B12">
            <v>8</v>
          </cell>
          <cell r="P12" t="str">
            <v>Avon Maitland District School Board</v>
          </cell>
        </row>
        <row r="13">
          <cell r="B13">
            <v>9</v>
          </cell>
          <cell r="P13" t="str">
            <v>Greater Essex County District School Board</v>
          </cell>
        </row>
        <row r="14">
          <cell r="B14">
            <v>10</v>
          </cell>
          <cell r="P14" t="str">
            <v>Lambton Kent District School Board</v>
          </cell>
        </row>
        <row r="15">
          <cell r="B15">
            <v>11</v>
          </cell>
          <cell r="P15" t="str">
            <v>Thames Valley District School Board</v>
          </cell>
        </row>
        <row r="16">
          <cell r="B16">
            <v>12</v>
          </cell>
          <cell r="P16" t="str">
            <v>Toronto District School Board</v>
          </cell>
        </row>
        <row r="17">
          <cell r="B17">
            <v>13</v>
          </cell>
          <cell r="P17" t="str">
            <v>Durham District School Board</v>
          </cell>
        </row>
        <row r="18">
          <cell r="B18">
            <v>14</v>
          </cell>
          <cell r="P18" t="str">
            <v>Kawartha Pine Ridge District School Board</v>
          </cell>
        </row>
        <row r="19">
          <cell r="B19">
            <v>15</v>
          </cell>
          <cell r="P19" t="str">
            <v>Trillium Lakelands District School Board</v>
          </cell>
        </row>
        <row r="20">
          <cell r="B20">
            <v>16</v>
          </cell>
          <cell r="P20" t="str">
            <v>York Region District School Board</v>
          </cell>
        </row>
        <row r="21">
          <cell r="B21">
            <v>17</v>
          </cell>
          <cell r="P21" t="str">
            <v>Simcoe County District School Board</v>
          </cell>
        </row>
        <row r="22">
          <cell r="B22">
            <v>18</v>
          </cell>
          <cell r="P22" t="str">
            <v>Upper Grand District School Board</v>
          </cell>
        </row>
        <row r="23">
          <cell r="B23">
            <v>19</v>
          </cell>
          <cell r="P23" t="str">
            <v>Peel District School Board</v>
          </cell>
        </row>
        <row r="24">
          <cell r="B24">
            <v>20</v>
          </cell>
          <cell r="P24" t="str">
            <v>Halton District School Board</v>
          </cell>
        </row>
        <row r="25">
          <cell r="B25">
            <v>21</v>
          </cell>
          <cell r="P25" t="str">
            <v>Hamilton-Wentworth District School Board</v>
          </cell>
        </row>
        <row r="26">
          <cell r="B26">
            <v>22</v>
          </cell>
          <cell r="P26" t="str">
            <v>District School Board of Niagara</v>
          </cell>
        </row>
        <row r="27">
          <cell r="B27">
            <v>23</v>
          </cell>
          <cell r="P27" t="str">
            <v>Grand Erie District School Board</v>
          </cell>
        </row>
        <row r="28">
          <cell r="B28">
            <v>24</v>
          </cell>
          <cell r="P28" t="str">
            <v>Waterloo Region District School Board</v>
          </cell>
        </row>
        <row r="29">
          <cell r="B29">
            <v>25</v>
          </cell>
          <cell r="P29" t="str">
            <v>Ottawa-Carleton District School Board</v>
          </cell>
        </row>
        <row r="30">
          <cell r="B30">
            <v>26</v>
          </cell>
          <cell r="P30" t="str">
            <v>Upper Canada District School Board</v>
          </cell>
        </row>
        <row r="31">
          <cell r="B31">
            <v>27</v>
          </cell>
          <cell r="P31" t="str">
            <v>Limestone District School Board</v>
          </cell>
        </row>
        <row r="32">
          <cell r="B32">
            <v>28</v>
          </cell>
          <cell r="P32" t="str">
            <v>Renfrew County District School Board</v>
          </cell>
        </row>
        <row r="33">
          <cell r="B33">
            <v>29</v>
          </cell>
          <cell r="P33" t="str">
            <v>Hastings and Prince Edward District School Board</v>
          </cell>
        </row>
        <row r="34">
          <cell r="B34" t="str">
            <v>30A</v>
          </cell>
          <cell r="P34" t="str">
            <v>Northeastern Catholic District School Board</v>
          </cell>
        </row>
        <row r="35">
          <cell r="B35" t="str">
            <v>30B</v>
          </cell>
          <cell r="P35" t="str">
            <v>Nipissing-Parry Sound Catholic District School Board</v>
          </cell>
        </row>
        <row r="36">
          <cell r="B36">
            <v>31</v>
          </cell>
          <cell r="P36" t="str">
            <v>Huron-Superior Catholic District School Board</v>
          </cell>
        </row>
        <row r="37">
          <cell r="B37">
            <v>32</v>
          </cell>
          <cell r="P37" t="str">
            <v>Sudbury Catholic District School Board</v>
          </cell>
        </row>
        <row r="38">
          <cell r="B38" t="str">
            <v>33A</v>
          </cell>
          <cell r="P38" t="str">
            <v>Northwest Catholic District School Board</v>
          </cell>
        </row>
        <row r="39">
          <cell r="B39" t="str">
            <v>33B</v>
          </cell>
          <cell r="P39" t="str">
            <v>Kenora Catholic District School Board</v>
          </cell>
        </row>
        <row r="40">
          <cell r="B40" t="str">
            <v>34A</v>
          </cell>
          <cell r="P40" t="str">
            <v>Thunder Bay Catholic District School Board</v>
          </cell>
        </row>
        <row r="41">
          <cell r="B41" t="str">
            <v>34B</v>
          </cell>
          <cell r="P41" t="str">
            <v>Superior North Catholic District School Board</v>
          </cell>
        </row>
        <row r="42">
          <cell r="B42">
            <v>35</v>
          </cell>
          <cell r="P42" t="str">
            <v>Bruce-Grey Catholic District School Board</v>
          </cell>
        </row>
        <row r="43">
          <cell r="B43">
            <v>36</v>
          </cell>
          <cell r="P43" t="str">
            <v>Huron-Perth Catholic District School Board</v>
          </cell>
        </row>
        <row r="44">
          <cell r="B44">
            <v>37</v>
          </cell>
          <cell r="P44" t="str">
            <v>Windsor-Essex Catholic District School Board</v>
          </cell>
        </row>
        <row r="45">
          <cell r="B45">
            <v>38</v>
          </cell>
          <cell r="P45" t="str">
            <v>London District Catholic School Board</v>
          </cell>
        </row>
        <row r="46">
          <cell r="B46">
            <v>39</v>
          </cell>
          <cell r="P46" t="str">
            <v>St. Clair Catholic District School Board</v>
          </cell>
        </row>
        <row r="47">
          <cell r="B47">
            <v>40</v>
          </cell>
          <cell r="P47" t="str">
            <v>Toronto Catholic District School Board</v>
          </cell>
        </row>
        <row r="48">
          <cell r="B48">
            <v>41</v>
          </cell>
          <cell r="P48" t="str">
            <v>Peterborough Victoria Northumberland and Clarington Catholic DSB</v>
          </cell>
        </row>
        <row r="49">
          <cell r="B49">
            <v>42</v>
          </cell>
          <cell r="P49" t="str">
            <v>York Catholic District School Board</v>
          </cell>
        </row>
        <row r="50">
          <cell r="B50">
            <v>43</v>
          </cell>
          <cell r="P50" t="str">
            <v>Dufferin Peel Catholic District School Board</v>
          </cell>
        </row>
        <row r="51">
          <cell r="B51">
            <v>44</v>
          </cell>
          <cell r="P51" t="str">
            <v>Simcoe Muskoka Catholic District School Board</v>
          </cell>
        </row>
        <row r="52">
          <cell r="B52">
            <v>45</v>
          </cell>
          <cell r="P52" t="str">
            <v>Durham Catholic District School Board</v>
          </cell>
        </row>
        <row r="53">
          <cell r="B53">
            <v>46</v>
          </cell>
          <cell r="P53" t="str">
            <v>Halton Catholic District School Board</v>
          </cell>
        </row>
        <row r="54">
          <cell r="B54">
            <v>47</v>
          </cell>
          <cell r="P54" t="str">
            <v>Hamilton-Wentworth Catholic District School Board</v>
          </cell>
        </row>
        <row r="55">
          <cell r="B55">
            <v>48</v>
          </cell>
          <cell r="P55" t="str">
            <v>Wellington Catholic District School Board</v>
          </cell>
        </row>
        <row r="56">
          <cell r="B56">
            <v>49</v>
          </cell>
          <cell r="P56" t="str">
            <v>Waterloo Catholic District School Board</v>
          </cell>
        </row>
        <row r="57">
          <cell r="B57">
            <v>50</v>
          </cell>
          <cell r="P57" t="str">
            <v>Niagara Catholic District School Board</v>
          </cell>
        </row>
        <row r="58">
          <cell r="B58">
            <v>51</v>
          </cell>
          <cell r="P58" t="str">
            <v>Brant Haldimand Norfolk Catholic District School Board</v>
          </cell>
        </row>
        <row r="59">
          <cell r="B59">
            <v>52</v>
          </cell>
          <cell r="P59" t="str">
            <v>Eastern Ontario Catholic District School Board</v>
          </cell>
        </row>
        <row r="60">
          <cell r="B60">
            <v>53</v>
          </cell>
          <cell r="P60" t="str">
            <v>Ottawa Catholic District School Board</v>
          </cell>
        </row>
        <row r="61">
          <cell r="B61">
            <v>54</v>
          </cell>
          <cell r="P61" t="str">
            <v>Renfrew County Catholic District School Board</v>
          </cell>
        </row>
        <row r="62">
          <cell r="B62">
            <v>55</v>
          </cell>
          <cell r="P62" t="str">
            <v>Algonquin and Lakeshore Catholic District School Board</v>
          </cell>
        </row>
        <row r="63">
          <cell r="B63">
            <v>56</v>
          </cell>
          <cell r="P63" t="str">
            <v>Conseil scolaire public du Nord-Est de l'Ontario</v>
          </cell>
        </row>
        <row r="64">
          <cell r="B64">
            <v>57</v>
          </cell>
          <cell r="P64" t="str">
            <v>Conseil scolaire public du Grand Nord de l’Ontario</v>
          </cell>
        </row>
        <row r="65">
          <cell r="B65">
            <v>58</v>
          </cell>
          <cell r="P65" t="str">
            <v>Conseil scolaire Viamonde</v>
          </cell>
        </row>
        <row r="66">
          <cell r="B66">
            <v>59</v>
          </cell>
          <cell r="P66" t="str">
            <v>Conseil des écoles publiques de l'Est de l'Ontario</v>
          </cell>
        </row>
        <row r="67">
          <cell r="B67" t="str">
            <v>60A</v>
          </cell>
          <cell r="P67" t="str">
            <v>Conseil scolaire de district catholique  des Grandes Rivières</v>
          </cell>
        </row>
        <row r="68">
          <cell r="B68" t="str">
            <v>60B</v>
          </cell>
          <cell r="P68" t="str">
            <v>Conseil scolaire de district catholique Franco-Nord</v>
          </cell>
        </row>
        <row r="69">
          <cell r="B69">
            <v>61</v>
          </cell>
          <cell r="P69" t="str">
            <v>Conseil scolaire de district catholique du Nouvel-Ontario</v>
          </cell>
        </row>
        <row r="70">
          <cell r="B70">
            <v>62</v>
          </cell>
          <cell r="P70" t="str">
            <v>Conseil scolaire de district catholique des Aurores boréales</v>
          </cell>
        </row>
        <row r="71">
          <cell r="B71">
            <v>63</v>
          </cell>
          <cell r="P71" t="str">
            <v>Conseil scolaire catholique Providence</v>
          </cell>
        </row>
        <row r="72">
          <cell r="B72">
            <v>64</v>
          </cell>
          <cell r="P72" t="str">
            <v>Conseil scolaire catholique MonAvenir</v>
          </cell>
        </row>
        <row r="73">
          <cell r="B73">
            <v>65</v>
          </cell>
          <cell r="P73" t="str">
            <v>Conseil scolaire de district catholique de l'Est ontarien</v>
          </cell>
        </row>
        <row r="74">
          <cell r="B74">
            <v>66</v>
          </cell>
          <cell r="P74" t="str">
            <v>Conseil scolaire de district catholique du Centre-Est de l'Ontario</v>
          </cell>
        </row>
        <row r="75">
          <cell r="B75">
            <v>100</v>
          </cell>
          <cell r="P75" t="str">
            <v>James Bay Lowlands Secondary School Board</v>
          </cell>
        </row>
        <row r="76">
          <cell r="B76">
            <v>101</v>
          </cell>
          <cell r="P76" t="str">
            <v>Moose Factory Island District School Area Board</v>
          </cell>
        </row>
        <row r="77">
          <cell r="B77">
            <v>102</v>
          </cell>
          <cell r="P77" t="str">
            <v>Moosonee District School Area Board</v>
          </cell>
        </row>
        <row r="78">
          <cell r="B78">
            <v>103</v>
          </cell>
          <cell r="P78" t="str">
            <v>Penetanguishene Protestant Separate School Board</v>
          </cell>
        </row>
        <row r="79">
          <cell r="B79" t="str">
            <v>X1</v>
          </cell>
          <cell r="P79" t="str">
            <v>Campbell Children's School Authority</v>
          </cell>
        </row>
        <row r="80">
          <cell r="B80" t="str">
            <v>X2</v>
          </cell>
          <cell r="P80" t="str">
            <v>Bloorview School Authority</v>
          </cell>
        </row>
        <row r="81">
          <cell r="B81" t="str">
            <v>X3</v>
          </cell>
          <cell r="P81" t="str">
            <v>John McGivney Children's Centre School Authority</v>
          </cell>
        </row>
        <row r="82">
          <cell r="B82" t="str">
            <v>X4</v>
          </cell>
          <cell r="P82" t="str">
            <v>KidsAbility Education Authority</v>
          </cell>
        </row>
        <row r="83">
          <cell r="B83" t="str">
            <v>X5</v>
          </cell>
          <cell r="P83" t="str">
            <v>Niagara Peninsula Children's Centre School Authority</v>
          </cell>
        </row>
        <row r="84">
          <cell r="B84" t="str">
            <v>X6</v>
          </cell>
          <cell r="P84" t="str">
            <v>Ottawa Children's Treatment Centre School Authority/CHEO School</v>
          </cell>
        </row>
        <row r="85">
          <cell r="B85" t="str">
            <v>X7</v>
          </cell>
          <cell r="P85" t="str">
            <v>Consortium Center Jules-Léger</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Dashboard Excel MockUp - July 2"/>
    </sheetNames>
    <sheetDataSet>
      <sheetData sheetId="0"/>
      <sheetData sheetId="1"/>
      <sheetData sheetId="2"/>
      <sheetData sheetId="3">
        <row r="5">
          <cell r="C5" t="str">
            <v>District School Board Ontario North East</v>
          </cell>
        </row>
        <row r="18">
          <cell r="C18">
            <v>0.875108</v>
          </cell>
        </row>
        <row r="19">
          <cell r="C19">
            <v>0.46170500000000003</v>
          </cell>
        </row>
      </sheetData>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40" totalsRowShown="0" headerRowDxfId="13" dataDxfId="12">
  <autoFilter ref="A5:K40" xr:uid="{2A565CC2-0D5F-4CE8-80FF-539C60E8AD36}"/>
  <tableColumns count="11">
    <tableColumn id="1" xr3:uid="{A9CAB48F-4ED3-4393-BD42-A44E1BCC09AD}" name="Nom de l’établissement scolaire"/>
    <tableColumn id="2" xr3:uid="{9810C622-DB9C-4222-852B-9DFB26916BCD}" name="No du bâtiment"/>
    <tableColumn id="3" xr3:uid="{824B94AA-6AF0-457D-91C8-967BB2972B88}" name="Type de ventilation de l’établissement scolaire" dataDxfId="11"/>
    <tableColumn id="4" xr3:uid="{971F9387-6B2F-4FCE-AE69-30E48A085B27}" name="Ventilation évaluée" dataDxfId="10"/>
    <tableColumn id="5" xr3:uid="{1FE63AEF-B1BE-46F6-8CFC-5661EBF6328E}" name="Les systèmes de ventilation fonctionnent plus longtemps" dataDxfId="9"/>
    <tableColumn id="6" xr3:uid="{3CAB1762-5555-4B9B-B61D-39BDCF2528F1}" name="Filtres de qualité supérieure installés" dataDxfId="8"/>
    <tableColumn id="7" xr3:uid="{56A72B1A-802C-409A-9309-5BE04DCF3E58}" name="Fréquence des changements de filtre augmentée" dataDxfId="7"/>
    <tableColumn id="8" xr3:uid="{13FB0FA1-B62E-4E55-9B39-65565BE097E6}" name="Admission d’air frais augmentée (fenêtres et [ou] systèmes de ventilation mécanique)" dataDxfId="6"/>
    <tableColumn id="10" xr3:uid="{FD69C0EB-9B34-4CD6-B72D-78970B1FE525}" name="Unités de filtration HEPA déployées dans les classes portatives, au besoin " dataDxfId="5"/>
    <tableColumn id="11" xr3:uid="{B0F1D5F8-14E6-41CB-8BD4-B8EDB20C72E7}" name="Nombre d'unités de filtration d’air HEPA autonomes en place" dataDxfId="4"/>
    <tableColumn id="12" xr3:uid="{B33F2A49-E183-4E4C-987D-8809AF03C25D}" name="No du conseil"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12DAE9-C0DB-4F66-A767-906508560008}" name="HVAC_Type3" displayName="HVAC_Type3" ref="AE2:AE5" totalsRowShown="0" headerRowDxfId="2" dataDxfId="1">
  <autoFilter ref="AE2:AE5" xr:uid="{5C5ADB90-6CC4-45C1-9B7A-0C3D61B00888}"/>
  <tableColumns count="1">
    <tableColumn id="1" xr3:uid="{E431F6A9-B7EE-4862-81D8-CA8467DE7E6B}"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4" zoomScaleNormal="100" workbookViewId="0">
      <selection activeCell="I7" sqref="I7"/>
    </sheetView>
  </sheetViews>
  <sheetFormatPr baseColWidth="10" defaultColWidth="0" defaultRowHeight="15" zeroHeight="1"/>
  <cols>
    <col min="1" max="1" width="8.85546875" customWidth="1"/>
    <col min="2" max="8" width="16.85546875" customWidth="1"/>
    <col min="9" max="9" width="8.85546875" customWidth="1"/>
    <col min="10" max="16384" width="8.85546875" hidden="1"/>
  </cols>
  <sheetData>
    <row r="1" spans="1:8" ht="15.75">
      <c r="A1" s="56" t="s">
        <v>156</v>
      </c>
    </row>
    <row r="2" spans="1:8" ht="60.75" customHeight="1">
      <c r="B2" s="111"/>
      <c r="C2" s="111"/>
      <c r="D2" s="111"/>
      <c r="E2" s="111"/>
      <c r="F2" s="111"/>
      <c r="G2" s="111"/>
      <c r="H2" s="111"/>
    </row>
    <row r="3" spans="1:8" ht="15" customHeight="1">
      <c r="A3" s="52"/>
    </row>
    <row r="4" spans="1:8" ht="39.950000000000003" customHeight="1">
      <c r="B4" s="112" t="s">
        <v>157</v>
      </c>
      <c r="C4" s="112"/>
      <c r="D4" s="112"/>
      <c r="E4" s="112"/>
      <c r="F4" s="112"/>
      <c r="G4" s="112"/>
      <c r="H4" s="112"/>
    </row>
    <row r="5" spans="1:8" ht="39.950000000000003" customHeight="1">
      <c r="B5" s="112"/>
      <c r="C5" s="112"/>
      <c r="D5" s="112"/>
      <c r="E5" s="112"/>
      <c r="F5" s="112"/>
      <c r="G5" s="112"/>
      <c r="H5" s="112"/>
    </row>
    <row r="6" spans="1:8" ht="5.0999999999999996" customHeight="1"/>
    <row r="7" spans="1:8" ht="45.95" customHeight="1">
      <c r="A7" s="53"/>
      <c r="B7" s="54"/>
      <c r="C7" s="113"/>
      <c r="D7" s="113"/>
      <c r="E7" s="113"/>
      <c r="F7" s="113"/>
      <c r="G7" s="113"/>
    </row>
    <row r="8" spans="1:8">
      <c r="A8" s="54"/>
      <c r="B8" s="54"/>
    </row>
    <row r="9" spans="1:8">
      <c r="A9" s="54"/>
      <c r="B9" s="54"/>
    </row>
    <row r="10" spans="1:8">
      <c r="A10" s="54"/>
      <c r="B10" s="54"/>
    </row>
    <row r="11" spans="1:8">
      <c r="A11" s="53"/>
      <c r="B11" s="54"/>
    </row>
    <row r="12" spans="1:8">
      <c r="A12" s="54"/>
      <c r="B12" s="54"/>
    </row>
    <row r="13" spans="1:8">
      <c r="A13" s="54"/>
      <c r="B13" s="54"/>
    </row>
    <row r="14" spans="1:8">
      <c r="A14" s="54"/>
      <c r="B14" s="54"/>
    </row>
    <row r="15" spans="1:8">
      <c r="A15" s="54"/>
      <c r="B15" s="54"/>
    </row>
    <row r="16" spans="1:8"/>
    <row r="17"/>
    <row r="18"/>
    <row r="19"/>
    <row r="20"/>
    <row r="21"/>
    <row r="22"/>
    <row r="23"/>
    <row r="24"/>
    <row r="25"/>
    <row r="26"/>
    <row r="27"/>
    <row r="28"/>
    <row r="29"/>
    <row r="30"/>
    <row r="31"/>
    <row r="32"/>
    <row r="33"/>
    <row r="34"/>
    <row r="35"/>
    <row r="36"/>
    <row r="37"/>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zoomScaleNormal="100" workbookViewId="0">
      <selection activeCell="O15" sqref="O15"/>
    </sheetView>
  </sheetViews>
  <sheetFormatPr baseColWidth="10"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56" t="s">
        <v>155</v>
      </c>
    </row>
    <row r="2" spans="1:2" ht="15.75">
      <c r="A2" s="55"/>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pans="2:14" ht="27.75" hidden="1" customHeight="1">
      <c r="B33" s="114"/>
      <c r="C33" s="114"/>
      <c r="D33" s="114"/>
      <c r="E33" s="114"/>
      <c r="F33" s="114"/>
      <c r="G33" s="114"/>
      <c r="H33" s="114"/>
      <c r="I33" s="114"/>
      <c r="J33" s="114"/>
      <c r="K33" s="114"/>
      <c r="L33" s="114"/>
      <c r="M33" s="114"/>
      <c r="N33" s="114"/>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zoomScaleNormal="100" workbookViewId="0">
      <selection activeCell="D5" sqref="D5"/>
    </sheetView>
  </sheetViews>
  <sheetFormatPr baseColWidth="10" defaultColWidth="0" defaultRowHeight="15" zeroHeight="1"/>
  <cols>
    <col min="1" max="1" width="3.85546875" style="1" customWidth="1"/>
    <col min="2" max="3" width="15.5703125" style="1" customWidth="1"/>
    <col min="4" max="4" width="36.85546875" style="1" customWidth="1"/>
    <col min="5" max="5" width="21.42578125" style="1" customWidth="1"/>
    <col min="6" max="6" width="21.140625" style="1" customWidth="1"/>
    <col min="7" max="7" width="3.710937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56" t="s">
        <v>154</v>
      </c>
    </row>
    <row r="2" spans="1:9" s="2" customFormat="1" ht="53.1" customHeight="1">
      <c r="A2" s="55"/>
      <c r="B2" s="119"/>
      <c r="C2" s="119"/>
      <c r="D2" s="119"/>
      <c r="E2" s="119"/>
      <c r="F2" s="119"/>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20" t="s">
        <v>143</v>
      </c>
      <c r="C5" s="121"/>
      <c r="D5" s="81" t="s">
        <v>85</v>
      </c>
      <c r="E5" s="3"/>
      <c r="F5" s="4"/>
      <c r="H5" s="12"/>
    </row>
    <row r="6" spans="1:9" s="2" customFormat="1" ht="6.75" customHeight="1">
      <c r="A6" s="1"/>
      <c r="B6" s="1"/>
      <c r="C6" s="1"/>
      <c r="D6" s="1"/>
      <c r="E6" s="1"/>
      <c r="F6" s="1"/>
    </row>
    <row r="7" spans="1:9" s="2" customFormat="1" ht="24.95" customHeight="1">
      <c r="A7" s="1"/>
      <c r="B7" s="6" t="s">
        <v>144</v>
      </c>
      <c r="C7" s="7"/>
      <c r="D7" s="5" t="str">
        <f>INDEX(Table1[Type de ventilation de l’établissement scolaire],MATCH('3. Tableau de bord de l’école'!D5,Table1[Nom de l’établissement scolaire],0),1)</f>
        <v>Ventilation mécanique</v>
      </c>
      <c r="E7" s="17"/>
      <c r="F7" s="9"/>
    </row>
    <row r="8" spans="1:9" s="2" customFormat="1" ht="12.6" customHeight="1">
      <c r="A8" s="1"/>
      <c r="B8" s="1"/>
      <c r="C8" s="1"/>
      <c r="D8" s="1"/>
      <c r="E8" s="1"/>
      <c r="F8" s="1"/>
    </row>
    <row r="9" spans="1:9" s="2" customFormat="1" ht="27" customHeight="1">
      <c r="A9" s="1"/>
      <c r="B9" s="120" t="s">
        <v>145</v>
      </c>
      <c r="C9" s="121"/>
      <c r="D9" s="121"/>
      <c r="E9" s="121"/>
      <c r="F9" s="122"/>
    </row>
    <row r="10" spans="1:9" s="2" customFormat="1" ht="18" customHeight="1">
      <c r="A10" s="1"/>
      <c r="B10" s="123" t="s">
        <v>148</v>
      </c>
      <c r="C10" s="124"/>
      <c r="D10" s="124"/>
      <c r="E10" s="43" t="str">
        <f>IF(AND(I10="SO", $D$7="Ventilation non mécanique (ventilation naturelle/extraction seulement)"),"Sans objet", "")</f>
        <v/>
      </c>
      <c r="F10" s="8">
        <f>IF(I10="SO",-1,IF(I10="Oui",1,0))</f>
        <v>1</v>
      </c>
      <c r="I10" s="42" t="str">
        <f>INDEX(Table1[Ventilation évaluée],MATCH('3. Tableau de bord de l’école'!$D$5,Table1[Nom de l’établissement scolaire],0))</f>
        <v>Oui</v>
      </c>
    </row>
    <row r="11" spans="1:9" s="2" customFormat="1" ht="18" customHeight="1">
      <c r="A11" s="1"/>
      <c r="B11" s="123" t="s">
        <v>149</v>
      </c>
      <c r="C11" s="124"/>
      <c r="D11" s="124"/>
      <c r="E11" s="43" t="str">
        <f>IF(AND(I11="SO", $D$7="Ventilation non mécanique (ventilation naturelle/extraction seulement)"),"Sans objet", "")</f>
        <v/>
      </c>
      <c r="F11" s="8">
        <f>IF($I11="SO",-1,IF(I11="Oui",1,0))</f>
        <v>1</v>
      </c>
      <c r="I11" s="42" t="str">
        <f>INDEX(Table1[Les systèmes de ventilation fonctionnent plus longtemps],MATCH('3. Tableau de bord de l’école'!$D$5,Table1[Nom de l’établissement scolaire],0))</f>
        <v>Oui</v>
      </c>
    </row>
    <row r="12" spans="1:9" s="2" customFormat="1" ht="18" customHeight="1">
      <c r="A12" s="1"/>
      <c r="B12" s="117" t="s">
        <v>150</v>
      </c>
      <c r="C12" s="118"/>
      <c r="D12" s="118"/>
      <c r="E12" s="43" t="str">
        <f>IF(AND(I12="SO", $D$7="Ventilation non mécanique (ventilation naturelle/extraction seulement)"),"Sans objet", "")</f>
        <v/>
      </c>
      <c r="F12" s="8">
        <f>IF($I12="SO",-1,IF(I12="Oui",1,0))</f>
        <v>1</v>
      </c>
      <c r="I12" s="42" t="str">
        <f>INDEX(Table1[Filtres de qualité supérieure installés],MATCH('3. Tableau de bord de l’école'!$D$5,Table1[Nom de l’établissement scolaire],0))</f>
        <v>Oui</v>
      </c>
    </row>
    <row r="13" spans="1:9" s="2" customFormat="1" ht="18" customHeight="1">
      <c r="A13" s="1"/>
      <c r="B13" s="117" t="s">
        <v>151</v>
      </c>
      <c r="C13" s="118"/>
      <c r="D13" s="118"/>
      <c r="E13" s="43" t="str">
        <f>IF(AND(I13="SO", $D$7="Ventilation non mécanique (ventilation naturelle/extraction seulement)"),"Sans objet", "")</f>
        <v/>
      </c>
      <c r="F13" s="8">
        <f>IF(I13="SO",-1,IF(I13="Oui",1,0))</f>
        <v>1</v>
      </c>
      <c r="I13" s="42" t="str">
        <f>INDEX(Table1[Fréquence des changements de filtre augmentée],MATCH('3. Tableau de bord de l’école'!$D$5,Table1[Nom de l’établissement scolaire],0))</f>
        <v>Oui</v>
      </c>
    </row>
    <row r="14" spans="1:9" ht="18" customHeight="1">
      <c r="B14" s="117" t="s">
        <v>152</v>
      </c>
      <c r="C14" s="118"/>
      <c r="D14" s="118"/>
      <c r="E14" s="43" t="str">
        <f>IF(AND(I14="SO", $D$7="Ventilation non mécanique (ventilation naturelle/extraction seulement)"),"Sans objet", "")</f>
        <v/>
      </c>
      <c r="F14" s="8">
        <f>IF(I14="SO",-1,IF(I14="Oui",1,0))</f>
        <v>1</v>
      </c>
      <c r="G14" s="10"/>
      <c r="I14" s="42" t="str">
        <f>INDEX(Table1[Admission d’air frais augmentée (fenêtres et '[ou'] systèmes de ventilation mécanique)],MATCH('3. Tableau de bord de l’école'!$D$5,Table1[Nom de l’établissement scolaire],0))</f>
        <v>Oui</v>
      </c>
    </row>
    <row r="15" spans="1:9" ht="18" customHeight="1">
      <c r="B15" s="117" t="s">
        <v>153</v>
      </c>
      <c r="C15" s="118"/>
      <c r="D15" s="118"/>
      <c r="E15" s="43" t="str">
        <f>IF(I15="SO", "Sans objet", "")</f>
        <v>Sans objet</v>
      </c>
      <c r="F15" s="66">
        <f>IF(I15="SO",-1,IF(I15="Oui",1,0))</f>
        <v>-1</v>
      </c>
      <c r="G15" s="10"/>
      <c r="I15" s="42" t="str">
        <f>INDEX(Table1[Unités de filtration HEPA déployées dans les classes portatives, au besoin ],MATCH('3. Tableau de bord de l’école'!$D$5,Table1[Nom de l’établissement scolaire],0))</f>
        <v>SO</v>
      </c>
    </row>
    <row r="16" spans="1:9" ht="18" customHeight="1">
      <c r="B16" s="115" t="s">
        <v>115</v>
      </c>
      <c r="C16" s="116"/>
      <c r="D16" s="116"/>
      <c r="E16" s="116"/>
      <c r="F16" s="69">
        <f>INDEX(Table1[Nombre d''unités de filtration d’air HEPA autonomes en place],MATCH('3. Tableau de bord de l’école'!$D$5,Table1[Nom de l’établissement scolaire],0))</f>
        <v>19</v>
      </c>
      <c r="G16" s="11"/>
      <c r="I16" s="42">
        <f>INDEX(Table1[Nombre d''unités de filtration d’air HEPA autonomes en place],MATCH('3. Tableau de bord de l’école'!$D$5,Table1[Nom de l’établissement scolaire],0))</f>
        <v>19</v>
      </c>
    </row>
    <row r="17" spans="2:2" ht="27" customHeight="1">
      <c r="B17" s="84" t="s">
        <v>147</v>
      </c>
    </row>
    <row r="18" spans="2:2">
      <c r="B18" s="85" t="s">
        <v>146</v>
      </c>
    </row>
    <row r="26" spans="2:2" ht="3.95" hidden="1" customHeight="1"/>
  </sheetData>
  <sheetProtection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W28"/>
  <sheetViews>
    <sheetView topLeftCell="A13" zoomScale="115" zoomScaleNormal="115" workbookViewId="0">
      <selection activeCell="A18" sqref="A18"/>
    </sheetView>
  </sheetViews>
  <sheetFormatPr baseColWidth="10" defaultColWidth="9.140625" defaultRowHeight="15"/>
  <cols>
    <col min="1" max="1" width="6.140625" style="34" customWidth="1"/>
    <col min="2" max="2" width="68.140625" style="20" customWidth="1"/>
    <col min="3" max="3" width="57.85546875" customWidth="1"/>
    <col min="4" max="4" width="17.42578125" customWidth="1"/>
    <col min="5" max="23" width="15.85546875" customWidth="1"/>
  </cols>
  <sheetData>
    <row r="1" spans="1:23" ht="16.5" thickBot="1">
      <c r="A1" s="57" t="s">
        <v>116</v>
      </c>
      <c r="B1" s="32" t="s">
        <v>28</v>
      </c>
      <c r="C1" s="33" t="s">
        <v>117</v>
      </c>
    </row>
    <row r="2" spans="1:23" ht="19.5" thickBot="1">
      <c r="A2" s="16"/>
      <c r="B2" s="19"/>
      <c r="C2" s="13"/>
      <c r="F2" s="131" t="s">
        <v>129</v>
      </c>
      <c r="G2" s="132"/>
    </row>
    <row r="3" spans="1:23">
      <c r="A3" s="22"/>
      <c r="B3" s="23" t="s">
        <v>118</v>
      </c>
      <c r="C3" s="24"/>
      <c r="F3" s="78"/>
      <c r="G3" s="79" t="s">
        <v>128</v>
      </c>
    </row>
    <row r="4" spans="1:23" ht="15.75" thickBot="1">
      <c r="A4" s="16"/>
      <c r="B4" s="19"/>
      <c r="F4" s="80"/>
      <c r="G4" s="83" t="s">
        <v>130</v>
      </c>
    </row>
    <row r="5" spans="1:23">
      <c r="A5" s="16">
        <v>1</v>
      </c>
      <c r="B5" s="19" t="s">
        <v>120</v>
      </c>
      <c r="C5" s="21" t="s">
        <v>231</v>
      </c>
      <c r="D5" s="51" t="s">
        <v>127</v>
      </c>
      <c r="E5" s="67"/>
    </row>
    <row r="6" spans="1:23">
      <c r="B6" s="19"/>
    </row>
    <row r="7" spans="1:23">
      <c r="A7" s="16">
        <v>2</v>
      </c>
      <c r="B7" s="19" t="s">
        <v>121</v>
      </c>
    </row>
    <row r="8" spans="1:23" ht="45">
      <c r="A8" s="47">
        <v>2.1</v>
      </c>
      <c r="C8" s="68" t="str" cm="1">
        <f t="array" ref="C8">INDEX('Board Ventilation Strate-PY'!C:C,MATCH(1,(1='Board Ventilation Strate-PY'!A:A)*($C$5='Board Ventilation Strate-PY'!D:D),0))</f>
        <v>Investissements en capital pour l'amélioration des systèmes de ventilation et l'ajout d'unités de filtration (par exemple HEPA).</v>
      </c>
      <c r="D8" s="51" t="s">
        <v>125</v>
      </c>
    </row>
    <row r="9" spans="1:23" ht="30">
      <c r="A9" s="49">
        <v>2.2000000000000002</v>
      </c>
      <c r="C9" s="68" t="str" cm="1">
        <f t="array" ref="C9">INDEX('Board Ventilation Strate-PY'!C:C,MATCH(1,(2='Board Ventilation Strate-PY'!A:A)*($C$5='Board Ventilation Strate-PY'!D:D),0))</f>
        <v xml:space="preserve">Augmentation de fréquence de changement de filtres et utilisation de filtres de la plus haute performance.  </v>
      </c>
      <c r="D9" s="51" t="s">
        <v>125</v>
      </c>
    </row>
    <row r="10" spans="1:23" ht="45">
      <c r="A10" s="49">
        <v>2.2999999999999998</v>
      </c>
      <c r="C10" s="68" t="str" cm="1">
        <f t="array" ref="C10">INDEX('Board Ventilation Strate-PY'!C:C,MATCH(1,(3='Board Ventilation Strate-PY'!A:A)*($C$5='Board Ventilation Strate-PY'!D:D),0))</f>
        <v>Évaluation et calibration des systèmes de chauffage, de ventilation et de climatisation pour un débit d’air maximal et une admission d’air frais accrue.</v>
      </c>
      <c r="D10" s="51" t="s">
        <v>125</v>
      </c>
    </row>
    <row r="11" spans="1:23" ht="30">
      <c r="A11" s="49">
        <v>2.4</v>
      </c>
      <c r="C11" s="68" t="str" cm="1">
        <f t="array" ref="C11">INDEX('Board Ventilation Strate-PY'!C:C,MATCH(1,(4='Board Ventilation Strate-PY'!A:A)*($C$5='Board Ventilation Strate-PY'!D:D),0))</f>
        <v>Fonctionnement des systèmes de ventilation plus longtemps avant et après l’occupation de l’école.</v>
      </c>
      <c r="D11" s="51" t="s">
        <v>125</v>
      </c>
    </row>
    <row r="12" spans="1:23">
      <c r="A12" s="16"/>
      <c r="B12" s="19"/>
    </row>
    <row r="13" spans="1:23">
      <c r="A13" s="22"/>
      <c r="B13" s="23" t="s">
        <v>119</v>
      </c>
      <c r="C13" s="24"/>
    </row>
    <row r="14" spans="1:23">
      <c r="A14" s="16"/>
      <c r="B14" s="19"/>
    </row>
    <row r="15" spans="1:23" ht="15.75" thickBot="1">
      <c r="A15" s="46">
        <v>3</v>
      </c>
      <c r="B15" s="45" t="s">
        <v>122</v>
      </c>
      <c r="C15" s="44"/>
      <c r="E15" s="136" t="s">
        <v>133</v>
      </c>
      <c r="F15" s="137"/>
      <c r="G15" s="137"/>
      <c r="H15" s="137"/>
      <c r="I15" s="137"/>
      <c r="J15" s="137"/>
      <c r="K15" s="137"/>
      <c r="L15" s="137"/>
      <c r="M15" s="137"/>
      <c r="N15" s="137"/>
      <c r="O15" s="137"/>
      <c r="P15" s="137"/>
      <c r="Q15" s="137"/>
      <c r="R15" s="138"/>
      <c r="S15" s="138"/>
      <c r="T15" s="138"/>
      <c r="U15" s="138"/>
      <c r="V15" s="138"/>
      <c r="W15" s="138"/>
    </row>
    <row r="16" spans="1:23" ht="15.75" thickBot="1">
      <c r="E16" s="125" t="s">
        <v>132</v>
      </c>
      <c r="F16" s="126"/>
      <c r="G16" s="126"/>
      <c r="H16" s="126"/>
      <c r="I16" s="126"/>
      <c r="J16" s="127"/>
      <c r="K16" s="128" t="s">
        <v>131</v>
      </c>
      <c r="L16" s="129"/>
      <c r="M16" s="129"/>
      <c r="N16" s="129"/>
      <c r="O16" s="129"/>
      <c r="P16" s="129"/>
      <c r="Q16" s="130"/>
      <c r="R16" s="133" t="s">
        <v>253</v>
      </c>
      <c r="S16" s="134"/>
      <c r="T16" s="134"/>
      <c r="U16" s="134"/>
      <c r="V16" s="134"/>
      <c r="W16" s="135"/>
    </row>
    <row r="17" spans="1:23" ht="90">
      <c r="C17" s="51" t="s">
        <v>124</v>
      </c>
      <c r="E17" s="48" t="s">
        <v>134</v>
      </c>
      <c r="F17" s="75" t="s">
        <v>134</v>
      </c>
      <c r="G17" s="75" t="s">
        <v>135</v>
      </c>
      <c r="H17" s="75" t="s">
        <v>136</v>
      </c>
      <c r="I17" s="75" t="s">
        <v>137</v>
      </c>
      <c r="J17" s="76" t="s">
        <v>138</v>
      </c>
      <c r="K17" s="82" t="s">
        <v>140</v>
      </c>
      <c r="L17" s="62" t="s">
        <v>139</v>
      </c>
      <c r="M17" s="62" t="s">
        <v>141</v>
      </c>
      <c r="N17" s="75" t="s">
        <v>136</v>
      </c>
      <c r="O17" s="75" t="s">
        <v>137</v>
      </c>
      <c r="P17" s="75" t="s">
        <v>135</v>
      </c>
      <c r="Q17" s="76" t="s">
        <v>138</v>
      </c>
      <c r="R17" s="62" t="s">
        <v>269</v>
      </c>
      <c r="S17" s="62" t="s">
        <v>270</v>
      </c>
      <c r="T17" s="75" t="s">
        <v>136</v>
      </c>
      <c r="U17" s="75" t="s">
        <v>137</v>
      </c>
      <c r="V17" s="75" t="s">
        <v>135</v>
      </c>
      <c r="W17" s="76" t="s">
        <v>138</v>
      </c>
    </row>
    <row r="18" spans="1:23" ht="30" customHeight="1">
      <c r="A18" s="26">
        <v>3.1</v>
      </c>
      <c r="B18" s="93" t="s">
        <v>261</v>
      </c>
      <c r="C18" s="50">
        <f>SUM(E18:Q18)</f>
        <v>9517208.0859319996</v>
      </c>
      <c r="D18" s="51"/>
      <c r="E18" s="96">
        <f>INDEX('Funding Tables'!Q:Q,MATCH('4. Feuille pour le conseil'!$C$5,'Funding Tables'!P:P,0))/1000000</f>
        <v>0.37009999999999998</v>
      </c>
      <c r="F18" s="96">
        <f>INDEX('Funding Tables'!R:R,MATCH('4. Feuille pour le conseil'!$C$5,'Funding Tables'!P:P,0))/1000000</f>
        <v>0.37009999999999998</v>
      </c>
      <c r="G18" s="91">
        <v>2913204</v>
      </c>
      <c r="H18" s="91">
        <v>0</v>
      </c>
      <c r="I18" s="91">
        <v>2335079</v>
      </c>
      <c r="J18" s="91">
        <v>0</v>
      </c>
      <c r="K18" s="96">
        <f>INDEX('Funding Tables'!S:S,MATCH('4. Feuille pour le conseil'!$C$5,'Funding Tables'!P:P,0))/1000000</f>
        <v>0.19773199999999999</v>
      </c>
      <c r="L18" s="96">
        <f>INDEX('Funding Tables'!T:T,MATCH('4. Feuille pour le conseil'!$C$5,'Funding Tables'!P:P,0))/1000000</f>
        <v>3.2000000000000001E-2</v>
      </c>
      <c r="M18" s="96">
        <f>INDEX('Funding Tables'!V:V,MATCH('4. Feuille pour le conseil'!$C$5,'Funding Tables'!P:P,0))/1000000</f>
        <v>0.11600000000000001</v>
      </c>
      <c r="N18" s="91">
        <v>0</v>
      </c>
      <c r="O18" s="91">
        <v>2328322</v>
      </c>
      <c r="P18" s="91">
        <v>1940602</v>
      </c>
      <c r="Q18" s="91">
        <v>0</v>
      </c>
      <c r="R18" s="92">
        <f>INDEX('Funding Tables'!W:W,MATCH('4. Feuille pour le conseil'!$C$5,'Funding Tables'!P:P,0))/1000000</f>
        <v>0.30243999999999999</v>
      </c>
      <c r="S18" s="92">
        <f>INDEX('Funding Tables'!X:X,MATCH('4. Feuille pour le conseil'!$C$5,'Funding Tables'!P:P,0))/1000000</f>
        <v>0.217968</v>
      </c>
      <c r="T18" s="91">
        <v>0</v>
      </c>
      <c r="U18" s="91">
        <v>3950000</v>
      </c>
      <c r="V18" s="91">
        <v>0</v>
      </c>
      <c r="W18" s="91">
        <v>0</v>
      </c>
    </row>
    <row r="19" spans="1:23" ht="30" customHeight="1">
      <c r="A19" s="26">
        <v>3.2</v>
      </c>
      <c r="B19" s="93" t="s">
        <v>262</v>
      </c>
      <c r="C19" s="50">
        <f>SUM(R18:W18)</f>
        <v>3950000.5204079999</v>
      </c>
      <c r="D19" s="51"/>
      <c r="K19" s="89"/>
      <c r="L19" s="89"/>
      <c r="M19" s="89"/>
      <c r="N19" s="90"/>
      <c r="O19" s="90"/>
      <c r="P19" s="90"/>
      <c r="Q19" s="90"/>
    </row>
    <row r="21" spans="1:23">
      <c r="A21" s="16">
        <v>3.3</v>
      </c>
      <c r="B21" s="94" t="s">
        <v>264</v>
      </c>
      <c r="C21" s="25">
        <v>30</v>
      </c>
      <c r="D21" s="51" t="s">
        <v>125</v>
      </c>
    </row>
    <row r="22" spans="1:23" ht="29.45" customHeight="1">
      <c r="A22" s="16">
        <v>3.4</v>
      </c>
      <c r="B22" s="95" t="s">
        <v>263</v>
      </c>
      <c r="C22" s="25">
        <v>29</v>
      </c>
      <c r="D22" s="51" t="s">
        <v>125</v>
      </c>
    </row>
    <row r="23" spans="1:23" ht="30">
      <c r="A23" s="16">
        <v>3.5</v>
      </c>
      <c r="B23" s="95" t="s">
        <v>267</v>
      </c>
      <c r="C23" s="73">
        <f>IFERROR(C22/ROWS(Table1[Nom de l’établissement scolaire]),"")</f>
        <v>0.82857142857142863</v>
      </c>
      <c r="D23" s="51" t="s">
        <v>126</v>
      </c>
    </row>
    <row r="24" spans="1:23">
      <c r="A24" s="16">
        <v>3.6</v>
      </c>
      <c r="B24" s="94" t="s">
        <v>265</v>
      </c>
      <c r="C24" s="25">
        <v>3</v>
      </c>
      <c r="D24" s="51" t="s">
        <v>125</v>
      </c>
    </row>
    <row r="25" spans="1:23">
      <c r="A25" s="16">
        <v>3.7</v>
      </c>
      <c r="B25" s="94" t="s">
        <v>266</v>
      </c>
      <c r="C25" s="25">
        <v>12</v>
      </c>
      <c r="D25" s="51" t="s">
        <v>125</v>
      </c>
    </row>
    <row r="26" spans="1:23" ht="30">
      <c r="A26" s="16">
        <v>3.8</v>
      </c>
      <c r="B26" s="95" t="s">
        <v>268</v>
      </c>
      <c r="C26" s="73">
        <f>IFERROR(C25/ROWS(Table1[Nom de l’établissement scolaire]),"")</f>
        <v>0.34285714285714286</v>
      </c>
      <c r="D26" s="51" t="s">
        <v>126</v>
      </c>
    </row>
    <row r="27" spans="1:23">
      <c r="A27" s="16"/>
      <c r="B27" s="19"/>
      <c r="C27" s="20"/>
      <c r="D27" s="51"/>
    </row>
    <row r="28" spans="1:23">
      <c r="A28" s="46">
        <v>4</v>
      </c>
      <c r="B28" s="45" t="s">
        <v>123</v>
      </c>
      <c r="C28" s="70">
        <v>1144</v>
      </c>
      <c r="D28" s="51" t="s">
        <v>125</v>
      </c>
    </row>
  </sheetData>
  <sheetProtection algorithmName="SHA-512" hashValue="tR9ujmBJPWPf9yS18WPUjJflmppCXl+FQv95dFdMa6y7UE5ZREe1hjUmqxioVOAmM9VLiOh7c5vNVhK57ijX/A==" saltValue="1N/pNneuGSfj6bVcVq7bWw==" spinCount="100000" sheet="1" objects="1" scenarios="1"/>
  <mergeCells count="5">
    <mergeCell ref="E16:J16"/>
    <mergeCell ref="K16:Q16"/>
    <mergeCell ref="F2:G2"/>
    <mergeCell ref="R16:W16"/>
    <mergeCell ref="E15:W15"/>
  </mergeCells>
  <phoneticPr fontId="20" type="noConversion"/>
  <dataValidations count="1">
    <dataValidation operator="lessThan" allowBlank="1" showInputMessage="1" showErrorMessage="1" sqref="E8 C8"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Tables'!$P$3:$P$85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K40"/>
  <sheetViews>
    <sheetView topLeftCell="A2" zoomScale="110" zoomScaleNormal="110" workbookViewId="0">
      <selection activeCell="A18" sqref="A18"/>
    </sheetView>
  </sheetViews>
  <sheetFormatPr baseColWidth="10" defaultColWidth="9.140625" defaultRowHeight="15"/>
  <cols>
    <col min="1" max="1" width="26.140625" customWidth="1"/>
    <col min="2" max="2" width="13" customWidth="1"/>
    <col min="3" max="3" width="30.85546875" style="27" customWidth="1"/>
    <col min="4" max="4" width="20.85546875" style="27" customWidth="1"/>
    <col min="5" max="5" width="32" style="27" customWidth="1"/>
    <col min="6" max="6" width="26.28515625" style="27" customWidth="1"/>
    <col min="7" max="7" width="28.28515625" style="27" customWidth="1"/>
    <col min="8" max="8" width="46.7109375" style="27" customWidth="1"/>
    <col min="9" max="9" width="41.140625" style="27" customWidth="1"/>
    <col min="10" max="10" width="33.140625" style="27" customWidth="1"/>
    <col min="11" max="11" width="10.42578125" style="27" bestFit="1" customWidth="1"/>
    <col min="14" max="14" width="29.42578125" customWidth="1"/>
    <col min="23" max="23" width="32.85546875" customWidth="1"/>
  </cols>
  <sheetData>
    <row r="1" spans="1:11" ht="15.75">
      <c r="A1" s="58" t="s">
        <v>142</v>
      </c>
    </row>
    <row r="2" spans="1:11" s="26" customFormat="1" ht="90">
      <c r="A2" s="77" t="s">
        <v>107</v>
      </c>
      <c r="B2" s="28"/>
      <c r="C2" s="29" t="s">
        <v>108</v>
      </c>
      <c r="D2" s="30" t="s">
        <v>106</v>
      </c>
      <c r="E2" s="30" t="s">
        <v>106</v>
      </c>
      <c r="F2" s="30" t="s">
        <v>106</v>
      </c>
      <c r="G2" s="30" t="s">
        <v>106</v>
      </c>
      <c r="H2" s="30" t="s">
        <v>106</v>
      </c>
      <c r="I2" s="30" t="s">
        <v>106</v>
      </c>
      <c r="J2" s="30" t="s">
        <v>105</v>
      </c>
    </row>
    <row r="3" spans="1:11" ht="15.75" thickBot="1">
      <c r="K3"/>
    </row>
    <row r="4" spans="1:11" ht="15.75" thickBot="1">
      <c r="A4" s="35" t="s">
        <v>109</v>
      </c>
      <c r="B4" s="36"/>
      <c r="C4" s="37"/>
      <c r="D4" s="38" t="s">
        <v>110</v>
      </c>
      <c r="E4" s="39"/>
      <c r="F4" s="39"/>
      <c r="G4" s="39"/>
      <c r="H4" s="39"/>
      <c r="I4" s="39"/>
      <c r="J4" s="39"/>
      <c r="K4"/>
    </row>
    <row r="5" spans="1:11" s="31" customFormat="1" ht="30.75" thickBot="1">
      <c r="A5" s="40" t="s">
        <v>111</v>
      </c>
      <c r="B5" s="41" t="s">
        <v>112</v>
      </c>
      <c r="C5" s="41" t="s">
        <v>113</v>
      </c>
      <c r="D5" s="86" t="s">
        <v>148</v>
      </c>
      <c r="E5" s="59" t="s">
        <v>149</v>
      </c>
      <c r="F5" s="59" t="s">
        <v>150</v>
      </c>
      <c r="G5" s="59" t="s">
        <v>151</v>
      </c>
      <c r="H5" s="59" t="s">
        <v>152</v>
      </c>
      <c r="I5" s="59" t="s">
        <v>158</v>
      </c>
      <c r="J5" s="59" t="s">
        <v>115</v>
      </c>
      <c r="K5" s="74" t="s">
        <v>114</v>
      </c>
    </row>
    <row r="6" spans="1:11">
      <c r="A6" t="s">
        <v>61</v>
      </c>
      <c r="B6" t="s">
        <v>62</v>
      </c>
      <c r="C6" s="27" t="s">
        <v>258</v>
      </c>
      <c r="D6" s="27" t="s">
        <v>256</v>
      </c>
      <c r="E6" s="27" t="s">
        <v>256</v>
      </c>
      <c r="F6" s="27" t="s">
        <v>256</v>
      </c>
      <c r="G6" s="27" t="s">
        <v>256</v>
      </c>
      <c r="H6" s="27" t="s">
        <v>256</v>
      </c>
      <c r="I6" s="27" t="s">
        <v>257</v>
      </c>
      <c r="J6" s="27">
        <v>28</v>
      </c>
      <c r="K6" s="27">
        <v>65</v>
      </c>
    </row>
    <row r="7" spans="1:11">
      <c r="A7" t="s">
        <v>50</v>
      </c>
      <c r="B7" t="s">
        <v>51</v>
      </c>
      <c r="C7" s="27" t="s">
        <v>259</v>
      </c>
      <c r="D7" s="27" t="s">
        <v>256</v>
      </c>
      <c r="E7" s="27" t="s">
        <v>256</v>
      </c>
      <c r="F7" s="27" t="s">
        <v>256</v>
      </c>
      <c r="G7" s="27" t="s">
        <v>256</v>
      </c>
      <c r="H7" s="27" t="s">
        <v>256</v>
      </c>
      <c r="I7" s="27" t="s">
        <v>257</v>
      </c>
      <c r="J7" s="27">
        <v>31</v>
      </c>
      <c r="K7" s="27">
        <v>65</v>
      </c>
    </row>
    <row r="8" spans="1:11">
      <c r="A8" t="s">
        <v>44</v>
      </c>
      <c r="B8" t="s">
        <v>45</v>
      </c>
      <c r="C8" s="27" t="s">
        <v>260</v>
      </c>
      <c r="D8" s="27" t="s">
        <v>256</v>
      </c>
      <c r="E8" s="27" t="s">
        <v>256</v>
      </c>
      <c r="F8" s="27" t="s">
        <v>257</v>
      </c>
      <c r="G8" s="27" t="s">
        <v>257</v>
      </c>
      <c r="H8" s="27" t="s">
        <v>256</v>
      </c>
      <c r="I8" s="27" t="s">
        <v>257</v>
      </c>
      <c r="J8" s="27">
        <v>18</v>
      </c>
      <c r="K8" s="27">
        <v>65</v>
      </c>
    </row>
    <row r="9" spans="1:11">
      <c r="A9" t="s">
        <v>63</v>
      </c>
      <c r="B9" t="s">
        <v>64</v>
      </c>
      <c r="C9" s="27" t="s">
        <v>258</v>
      </c>
      <c r="D9" s="27" t="s">
        <v>256</v>
      </c>
      <c r="E9" s="27" t="s">
        <v>256</v>
      </c>
      <c r="F9" s="27" t="s">
        <v>256</v>
      </c>
      <c r="G9" s="27" t="s">
        <v>256</v>
      </c>
      <c r="H9" s="27" t="s">
        <v>256</v>
      </c>
      <c r="I9" s="27" t="s">
        <v>257</v>
      </c>
      <c r="J9" s="27">
        <v>26</v>
      </c>
      <c r="K9" s="27">
        <v>65</v>
      </c>
    </row>
    <row r="10" spans="1:11">
      <c r="A10" t="s">
        <v>65</v>
      </c>
      <c r="B10" t="s">
        <v>66</v>
      </c>
      <c r="C10" s="27" t="s">
        <v>258</v>
      </c>
      <c r="D10" s="27" t="s">
        <v>256</v>
      </c>
      <c r="E10" s="27" t="s">
        <v>256</v>
      </c>
      <c r="F10" s="27" t="s">
        <v>256</v>
      </c>
      <c r="G10" s="27" t="s">
        <v>256</v>
      </c>
      <c r="H10" s="27" t="s">
        <v>256</v>
      </c>
      <c r="I10" s="27" t="s">
        <v>256</v>
      </c>
      <c r="J10" s="27">
        <v>16</v>
      </c>
      <c r="K10" s="27">
        <v>65</v>
      </c>
    </row>
    <row r="11" spans="1:11">
      <c r="A11" t="s">
        <v>67</v>
      </c>
      <c r="B11" t="s">
        <v>68</v>
      </c>
      <c r="C11" s="27" t="s">
        <v>258</v>
      </c>
      <c r="D11" s="27" t="s">
        <v>256</v>
      </c>
      <c r="E11" s="27" t="s">
        <v>256</v>
      </c>
      <c r="F11" s="27" t="s">
        <v>256</v>
      </c>
      <c r="G11" s="27" t="s">
        <v>256</v>
      </c>
      <c r="H11" s="27" t="s">
        <v>256</v>
      </c>
      <c r="I11" s="27" t="s">
        <v>257</v>
      </c>
      <c r="J11" s="27">
        <v>29</v>
      </c>
      <c r="K11" s="27">
        <v>65</v>
      </c>
    </row>
    <row r="12" spans="1:11">
      <c r="A12" t="s">
        <v>69</v>
      </c>
      <c r="B12" t="s">
        <v>70</v>
      </c>
      <c r="C12" s="27" t="s">
        <v>258</v>
      </c>
      <c r="D12" s="27" t="s">
        <v>256</v>
      </c>
      <c r="E12" s="27" t="s">
        <v>256</v>
      </c>
      <c r="F12" s="27" t="s">
        <v>256</v>
      </c>
      <c r="G12" s="27" t="s">
        <v>256</v>
      </c>
      <c r="H12" s="27" t="s">
        <v>256</v>
      </c>
      <c r="I12" s="27" t="s">
        <v>257</v>
      </c>
      <c r="J12" s="27">
        <v>28</v>
      </c>
      <c r="K12" s="27">
        <v>65</v>
      </c>
    </row>
    <row r="13" spans="1:11">
      <c r="A13" t="s">
        <v>71</v>
      </c>
      <c r="B13" t="s">
        <v>72</v>
      </c>
      <c r="C13" s="27" t="s">
        <v>258</v>
      </c>
      <c r="D13" s="27" t="s">
        <v>256</v>
      </c>
      <c r="E13" s="27" t="s">
        <v>256</v>
      </c>
      <c r="F13" s="27" t="s">
        <v>256</v>
      </c>
      <c r="G13" s="27" t="s">
        <v>256</v>
      </c>
      <c r="H13" s="27" t="s">
        <v>256</v>
      </c>
      <c r="I13" s="27" t="s">
        <v>257</v>
      </c>
      <c r="J13" s="27">
        <v>35</v>
      </c>
      <c r="K13" s="27">
        <v>65</v>
      </c>
    </row>
    <row r="14" spans="1:11">
      <c r="A14" t="s">
        <v>52</v>
      </c>
      <c r="B14" t="s">
        <v>53</v>
      </c>
      <c r="C14" s="27" t="s">
        <v>259</v>
      </c>
      <c r="D14" s="27" t="s">
        <v>256</v>
      </c>
      <c r="E14" s="27" t="s">
        <v>256</v>
      </c>
      <c r="F14" s="27" t="s">
        <v>256</v>
      </c>
      <c r="G14" s="27" t="s">
        <v>256</v>
      </c>
      <c r="H14" s="27" t="s">
        <v>256</v>
      </c>
      <c r="I14" s="27" t="s">
        <v>257</v>
      </c>
      <c r="J14" s="27">
        <v>17</v>
      </c>
      <c r="K14" s="27">
        <v>65</v>
      </c>
    </row>
    <row r="15" spans="1:11">
      <c r="A15" t="s">
        <v>73</v>
      </c>
      <c r="B15" t="s">
        <v>74</v>
      </c>
      <c r="C15" s="27" t="s">
        <v>258</v>
      </c>
      <c r="D15" s="27" t="s">
        <v>256</v>
      </c>
      <c r="E15" s="27" t="s">
        <v>256</v>
      </c>
      <c r="F15" s="27" t="s">
        <v>256</v>
      </c>
      <c r="G15" s="27" t="s">
        <v>256</v>
      </c>
      <c r="H15" s="27" t="s">
        <v>256</v>
      </c>
      <c r="I15" s="27" t="s">
        <v>256</v>
      </c>
      <c r="J15" s="27">
        <v>38</v>
      </c>
      <c r="K15" s="27">
        <v>65</v>
      </c>
    </row>
    <row r="16" spans="1:11">
      <c r="A16" t="s">
        <v>41</v>
      </c>
      <c r="B16" t="s">
        <v>54</v>
      </c>
      <c r="C16" s="27" t="s">
        <v>259</v>
      </c>
      <c r="D16" s="27" t="s">
        <v>256</v>
      </c>
      <c r="E16" s="27" t="s">
        <v>256</v>
      </c>
      <c r="F16" s="27" t="s">
        <v>256</v>
      </c>
      <c r="G16" s="27" t="s">
        <v>256</v>
      </c>
      <c r="H16" s="27" t="s">
        <v>256</v>
      </c>
      <c r="I16" s="27" t="s">
        <v>257</v>
      </c>
      <c r="J16" s="27">
        <v>32</v>
      </c>
      <c r="K16" s="27">
        <v>65</v>
      </c>
    </row>
    <row r="17" spans="1:11">
      <c r="A17" t="s">
        <v>38</v>
      </c>
      <c r="B17" t="s">
        <v>43</v>
      </c>
      <c r="C17" s="27" t="s">
        <v>260</v>
      </c>
      <c r="D17" s="27" t="s">
        <v>256</v>
      </c>
      <c r="E17" s="27" t="s">
        <v>256</v>
      </c>
      <c r="F17" s="27" t="s">
        <v>257</v>
      </c>
      <c r="G17" s="27" t="s">
        <v>257</v>
      </c>
      <c r="H17" s="27" t="s">
        <v>256</v>
      </c>
      <c r="I17" s="27" t="s">
        <v>257</v>
      </c>
      <c r="J17" s="27">
        <v>19</v>
      </c>
      <c r="K17" s="27">
        <v>65</v>
      </c>
    </row>
    <row r="18" spans="1:11">
      <c r="A18" t="s">
        <v>75</v>
      </c>
      <c r="B18" t="s">
        <v>76</v>
      </c>
      <c r="C18" s="27" t="s">
        <v>258</v>
      </c>
      <c r="D18" s="27" t="s">
        <v>256</v>
      </c>
      <c r="E18" s="27" t="s">
        <v>256</v>
      </c>
      <c r="F18" s="27" t="s">
        <v>256</v>
      </c>
      <c r="G18" s="27" t="s">
        <v>256</v>
      </c>
      <c r="H18" s="27" t="s">
        <v>256</v>
      </c>
      <c r="I18" s="27" t="s">
        <v>257</v>
      </c>
      <c r="J18" s="27">
        <v>39</v>
      </c>
      <c r="K18" s="27">
        <v>65</v>
      </c>
    </row>
    <row r="19" spans="1:11">
      <c r="A19" t="s">
        <v>55</v>
      </c>
      <c r="B19" t="s">
        <v>56</v>
      </c>
      <c r="C19" s="27" t="s">
        <v>259</v>
      </c>
      <c r="D19" s="27" t="s">
        <v>256</v>
      </c>
      <c r="E19" s="27" t="s">
        <v>256</v>
      </c>
      <c r="F19" s="27" t="s">
        <v>256</v>
      </c>
      <c r="G19" s="27" t="s">
        <v>256</v>
      </c>
      <c r="H19" s="27" t="s">
        <v>256</v>
      </c>
      <c r="I19" s="27" t="s">
        <v>257</v>
      </c>
      <c r="J19" s="27">
        <v>23</v>
      </c>
      <c r="K19" s="27">
        <v>65</v>
      </c>
    </row>
    <row r="20" spans="1:11">
      <c r="A20" t="s">
        <v>46</v>
      </c>
      <c r="B20" t="s">
        <v>47</v>
      </c>
      <c r="C20" s="27" t="s">
        <v>260</v>
      </c>
      <c r="D20" s="27" t="s">
        <v>256</v>
      </c>
      <c r="E20" s="27" t="s">
        <v>256</v>
      </c>
      <c r="F20" s="27" t="s">
        <v>256</v>
      </c>
      <c r="G20" s="27" t="s">
        <v>256</v>
      </c>
      <c r="H20" s="27" t="s">
        <v>256</v>
      </c>
      <c r="I20" s="27" t="s">
        <v>256</v>
      </c>
      <c r="J20" s="27">
        <v>19</v>
      </c>
      <c r="K20" s="27">
        <v>65</v>
      </c>
    </row>
    <row r="21" spans="1:11">
      <c r="A21" t="s">
        <v>57</v>
      </c>
      <c r="B21" t="s">
        <v>58</v>
      </c>
      <c r="C21" s="27" t="s">
        <v>259</v>
      </c>
      <c r="D21" s="27" t="s">
        <v>256</v>
      </c>
      <c r="E21" s="27" t="s">
        <v>256</v>
      </c>
      <c r="F21" s="27" t="s">
        <v>256</v>
      </c>
      <c r="G21" s="27" t="s">
        <v>256</v>
      </c>
      <c r="H21" s="27" t="s">
        <v>256</v>
      </c>
      <c r="I21" s="27" t="s">
        <v>257</v>
      </c>
      <c r="J21" s="27">
        <v>29</v>
      </c>
      <c r="K21" s="27">
        <v>65</v>
      </c>
    </row>
    <row r="22" spans="1:11">
      <c r="A22" t="s">
        <v>77</v>
      </c>
      <c r="B22" t="s">
        <v>78</v>
      </c>
      <c r="C22" s="27" t="s">
        <v>258</v>
      </c>
      <c r="D22" s="27" t="s">
        <v>256</v>
      </c>
      <c r="E22" s="27" t="s">
        <v>256</v>
      </c>
      <c r="F22" s="27" t="s">
        <v>256</v>
      </c>
      <c r="G22" s="27" t="s">
        <v>256</v>
      </c>
      <c r="H22" s="27" t="s">
        <v>256</v>
      </c>
      <c r="I22" s="27" t="s">
        <v>257</v>
      </c>
      <c r="J22" s="27">
        <v>25</v>
      </c>
      <c r="K22" s="27">
        <v>65</v>
      </c>
    </row>
    <row r="23" spans="1:11">
      <c r="A23" t="s">
        <v>79</v>
      </c>
      <c r="B23" t="s">
        <v>80</v>
      </c>
      <c r="C23" s="27" t="s">
        <v>258</v>
      </c>
      <c r="D23" s="27" t="s">
        <v>256</v>
      </c>
      <c r="E23" s="27" t="s">
        <v>256</v>
      </c>
      <c r="F23" s="27" t="s">
        <v>256</v>
      </c>
      <c r="G23" s="27" t="s">
        <v>256</v>
      </c>
      <c r="H23" s="27" t="s">
        <v>256</v>
      </c>
      <c r="I23" s="27" t="s">
        <v>257</v>
      </c>
      <c r="J23" s="27">
        <v>42</v>
      </c>
      <c r="K23" s="27">
        <v>65</v>
      </c>
    </row>
    <row r="24" spans="1:11">
      <c r="A24" t="s">
        <v>81</v>
      </c>
      <c r="B24" t="s">
        <v>82</v>
      </c>
      <c r="C24" s="27" t="s">
        <v>258</v>
      </c>
      <c r="D24" s="27" t="s">
        <v>256</v>
      </c>
      <c r="E24" s="27" t="s">
        <v>256</v>
      </c>
      <c r="F24" s="27" t="s">
        <v>256</v>
      </c>
      <c r="G24" s="27" t="s">
        <v>256</v>
      </c>
      <c r="H24" s="27" t="s">
        <v>256</v>
      </c>
      <c r="I24" s="27" t="s">
        <v>257</v>
      </c>
      <c r="J24" s="27">
        <v>26</v>
      </c>
      <c r="K24" s="27">
        <v>65</v>
      </c>
    </row>
    <row r="25" spans="1:11">
      <c r="A25" t="s">
        <v>48</v>
      </c>
      <c r="B25" t="s">
        <v>49</v>
      </c>
      <c r="C25" s="27" t="s">
        <v>258</v>
      </c>
      <c r="D25" s="27" t="s">
        <v>256</v>
      </c>
      <c r="E25" s="27" t="s">
        <v>256</v>
      </c>
      <c r="F25" s="27" t="s">
        <v>256</v>
      </c>
      <c r="G25" s="27" t="s">
        <v>256</v>
      </c>
      <c r="H25" s="27" t="s">
        <v>256</v>
      </c>
      <c r="I25" s="27" t="s">
        <v>257</v>
      </c>
      <c r="J25" s="27">
        <v>27</v>
      </c>
      <c r="K25" s="27">
        <v>65</v>
      </c>
    </row>
    <row r="26" spans="1:11">
      <c r="A26" t="s">
        <v>42</v>
      </c>
      <c r="B26" t="s">
        <v>59</v>
      </c>
      <c r="C26" s="27" t="s">
        <v>258</v>
      </c>
      <c r="D26" s="27" t="s">
        <v>256</v>
      </c>
      <c r="E26" s="27" t="s">
        <v>256</v>
      </c>
      <c r="F26" s="27" t="s">
        <v>256</v>
      </c>
      <c r="G26" s="27" t="s">
        <v>256</v>
      </c>
      <c r="H26" s="27" t="s">
        <v>256</v>
      </c>
      <c r="I26" s="27" t="s">
        <v>257</v>
      </c>
      <c r="J26" s="27">
        <v>26</v>
      </c>
      <c r="K26" s="27">
        <v>65</v>
      </c>
    </row>
    <row r="27" spans="1:11">
      <c r="A27" t="s">
        <v>39</v>
      </c>
      <c r="B27" t="s">
        <v>83</v>
      </c>
      <c r="C27" s="27" t="s">
        <v>259</v>
      </c>
      <c r="D27" s="27" t="s">
        <v>256</v>
      </c>
      <c r="E27" s="27" t="s">
        <v>256</v>
      </c>
      <c r="F27" s="27" t="s">
        <v>256</v>
      </c>
      <c r="G27" s="27" t="s">
        <v>256</v>
      </c>
      <c r="H27" s="27" t="s">
        <v>256</v>
      </c>
      <c r="I27" s="27" t="s">
        <v>257</v>
      </c>
      <c r="J27" s="27">
        <v>25</v>
      </c>
      <c r="K27" s="27">
        <v>65</v>
      </c>
    </row>
    <row r="28" spans="1:11">
      <c r="A28" t="s">
        <v>39</v>
      </c>
      <c r="B28" t="s">
        <v>84</v>
      </c>
      <c r="C28" s="27" t="s">
        <v>258</v>
      </c>
      <c r="D28" s="27" t="s">
        <v>256</v>
      </c>
      <c r="E28" s="27" t="s">
        <v>256</v>
      </c>
      <c r="F28" s="27" t="s">
        <v>256</v>
      </c>
      <c r="G28" s="27" t="s">
        <v>256</v>
      </c>
      <c r="H28" s="27" t="s">
        <v>256</v>
      </c>
      <c r="I28" s="27" t="s">
        <v>257</v>
      </c>
      <c r="J28" s="27">
        <v>27</v>
      </c>
      <c r="K28" s="27">
        <v>65</v>
      </c>
    </row>
    <row r="29" spans="1:11">
      <c r="A29" t="s">
        <v>85</v>
      </c>
      <c r="B29" t="s">
        <v>86</v>
      </c>
      <c r="C29" s="27" t="s">
        <v>258</v>
      </c>
      <c r="D29" s="27" t="s">
        <v>256</v>
      </c>
      <c r="E29" s="27" t="s">
        <v>256</v>
      </c>
      <c r="F29" s="27" t="s">
        <v>256</v>
      </c>
      <c r="G29" s="27" t="s">
        <v>256</v>
      </c>
      <c r="H29" s="27" t="s">
        <v>256</v>
      </c>
      <c r="I29" s="27" t="s">
        <v>257</v>
      </c>
      <c r="J29" s="27">
        <v>19</v>
      </c>
      <c r="K29" s="27">
        <v>65</v>
      </c>
    </row>
    <row r="30" spans="1:11">
      <c r="A30" t="s">
        <v>40</v>
      </c>
      <c r="B30" t="s">
        <v>60</v>
      </c>
      <c r="C30" s="27" t="s">
        <v>259</v>
      </c>
      <c r="D30" s="27" t="s">
        <v>256</v>
      </c>
      <c r="E30" s="27" t="s">
        <v>256</v>
      </c>
      <c r="F30" s="27" t="s">
        <v>256</v>
      </c>
      <c r="G30" s="27" t="s">
        <v>256</v>
      </c>
      <c r="H30" s="27" t="s">
        <v>256</v>
      </c>
      <c r="I30" s="27" t="s">
        <v>257</v>
      </c>
      <c r="J30" s="27">
        <v>29</v>
      </c>
      <c r="K30" s="27">
        <v>65</v>
      </c>
    </row>
    <row r="31" spans="1:11">
      <c r="A31" t="s">
        <v>87</v>
      </c>
      <c r="B31" t="s">
        <v>88</v>
      </c>
      <c r="C31" s="27" t="s">
        <v>258</v>
      </c>
      <c r="D31" s="27" t="s">
        <v>256</v>
      </c>
      <c r="E31" s="27" t="s">
        <v>256</v>
      </c>
      <c r="F31" s="27" t="s">
        <v>256</v>
      </c>
      <c r="G31" s="27" t="s">
        <v>256</v>
      </c>
      <c r="H31" s="27" t="s">
        <v>256</v>
      </c>
      <c r="I31" s="27" t="s">
        <v>256</v>
      </c>
      <c r="J31" s="27">
        <v>42</v>
      </c>
      <c r="K31" s="27">
        <v>65</v>
      </c>
    </row>
    <row r="32" spans="1:11">
      <c r="A32" t="s">
        <v>89</v>
      </c>
      <c r="B32" t="s">
        <v>90</v>
      </c>
      <c r="C32" s="27" t="s">
        <v>259</v>
      </c>
      <c r="D32" s="27" t="s">
        <v>256</v>
      </c>
      <c r="E32" s="27" t="s">
        <v>256</v>
      </c>
      <c r="F32" s="27" t="s">
        <v>256</v>
      </c>
      <c r="G32" s="27" t="s">
        <v>256</v>
      </c>
      <c r="H32" s="27" t="s">
        <v>256</v>
      </c>
      <c r="I32" s="27" t="s">
        <v>257</v>
      </c>
      <c r="J32" s="27">
        <v>33</v>
      </c>
      <c r="K32" s="27">
        <v>65</v>
      </c>
    </row>
    <row r="33" spans="1:11">
      <c r="A33" t="s">
        <v>91</v>
      </c>
      <c r="B33" t="s">
        <v>92</v>
      </c>
      <c r="C33" s="27" t="s">
        <v>258</v>
      </c>
      <c r="D33" s="27" t="s">
        <v>256</v>
      </c>
      <c r="E33" s="27" t="s">
        <v>256</v>
      </c>
      <c r="F33" s="27" t="s">
        <v>256</v>
      </c>
      <c r="G33" s="27" t="s">
        <v>256</v>
      </c>
      <c r="H33" s="27" t="s">
        <v>256</v>
      </c>
      <c r="I33" s="27" t="s">
        <v>256</v>
      </c>
      <c r="J33" s="27">
        <v>71</v>
      </c>
      <c r="K33" s="27">
        <v>65</v>
      </c>
    </row>
    <row r="34" spans="1:11">
      <c r="A34" t="s">
        <v>93</v>
      </c>
      <c r="B34" t="s">
        <v>94</v>
      </c>
      <c r="C34" s="27" t="s">
        <v>258</v>
      </c>
      <c r="D34" s="27" t="s">
        <v>256</v>
      </c>
      <c r="E34" s="27" t="s">
        <v>256</v>
      </c>
      <c r="F34" s="27" t="s">
        <v>256</v>
      </c>
      <c r="G34" s="27" t="s">
        <v>256</v>
      </c>
      <c r="H34" s="27" t="s">
        <v>256</v>
      </c>
      <c r="I34" s="27" t="s">
        <v>257</v>
      </c>
      <c r="J34" s="27">
        <v>50</v>
      </c>
      <c r="K34" s="27">
        <v>65</v>
      </c>
    </row>
    <row r="35" spans="1:11">
      <c r="A35" t="s">
        <v>95</v>
      </c>
      <c r="B35" t="s">
        <v>96</v>
      </c>
      <c r="C35" s="27" t="s">
        <v>258</v>
      </c>
      <c r="D35" s="27" t="s">
        <v>256</v>
      </c>
      <c r="E35" s="27" t="s">
        <v>256</v>
      </c>
      <c r="F35" s="27" t="s">
        <v>256</v>
      </c>
      <c r="G35" s="27" t="s">
        <v>256</v>
      </c>
      <c r="H35" s="27" t="s">
        <v>256</v>
      </c>
      <c r="I35" s="27" t="s">
        <v>256</v>
      </c>
      <c r="J35" s="27">
        <v>43</v>
      </c>
      <c r="K35" s="27">
        <v>65</v>
      </c>
    </row>
    <row r="36" spans="1:11">
      <c r="A36" t="s">
        <v>97</v>
      </c>
      <c r="B36" t="s">
        <v>98</v>
      </c>
      <c r="C36" s="27" t="s">
        <v>258</v>
      </c>
      <c r="D36" s="27" t="s">
        <v>256</v>
      </c>
      <c r="E36" s="27" t="s">
        <v>256</v>
      </c>
      <c r="F36" s="27" t="s">
        <v>256</v>
      </c>
      <c r="G36" s="27" t="s">
        <v>256</v>
      </c>
      <c r="H36" s="27" t="s">
        <v>256</v>
      </c>
      <c r="I36" s="27" t="s">
        <v>257</v>
      </c>
      <c r="J36" s="27">
        <v>69</v>
      </c>
      <c r="K36" s="27">
        <v>65</v>
      </c>
    </row>
    <row r="37" spans="1:11">
      <c r="A37" t="s">
        <v>99</v>
      </c>
      <c r="B37" t="s">
        <v>100</v>
      </c>
      <c r="C37" s="27" t="s">
        <v>258</v>
      </c>
      <c r="D37" s="27" t="s">
        <v>256</v>
      </c>
      <c r="E37" s="27" t="s">
        <v>256</v>
      </c>
      <c r="F37" s="27" t="s">
        <v>256</v>
      </c>
      <c r="G37" s="27" t="s">
        <v>256</v>
      </c>
      <c r="H37" s="27" t="s">
        <v>256</v>
      </c>
      <c r="I37" s="27" t="s">
        <v>257</v>
      </c>
      <c r="J37" s="27">
        <v>40</v>
      </c>
      <c r="K37" s="27">
        <v>65</v>
      </c>
    </row>
    <row r="38" spans="1:11">
      <c r="A38" t="s">
        <v>101</v>
      </c>
      <c r="B38" t="s">
        <v>102</v>
      </c>
      <c r="C38" s="27" t="s">
        <v>258</v>
      </c>
      <c r="D38" s="27" t="s">
        <v>256</v>
      </c>
      <c r="E38" s="27" t="s">
        <v>256</v>
      </c>
      <c r="F38" s="27" t="s">
        <v>256</v>
      </c>
      <c r="G38" s="27" t="s">
        <v>256</v>
      </c>
      <c r="H38" s="27" t="s">
        <v>256</v>
      </c>
      <c r="I38" s="27" t="s">
        <v>257</v>
      </c>
      <c r="J38" s="27">
        <v>57</v>
      </c>
      <c r="K38" s="27">
        <v>65</v>
      </c>
    </row>
    <row r="39" spans="1:11">
      <c r="A39" t="s">
        <v>103</v>
      </c>
      <c r="B39" t="s">
        <v>104</v>
      </c>
      <c r="C39" s="27" t="s">
        <v>258</v>
      </c>
      <c r="D39" s="27" t="s">
        <v>256</v>
      </c>
      <c r="E39" s="27" t="s">
        <v>256</v>
      </c>
      <c r="F39" s="27" t="s">
        <v>256</v>
      </c>
      <c r="G39" s="27" t="s">
        <v>256</v>
      </c>
      <c r="H39" s="27" t="s">
        <v>256</v>
      </c>
      <c r="I39" s="27" t="s">
        <v>257</v>
      </c>
      <c r="J39" s="27">
        <v>62</v>
      </c>
      <c r="K39" s="27">
        <v>65</v>
      </c>
    </row>
    <row r="40" spans="1:11">
      <c r="A40" t="s">
        <v>254</v>
      </c>
      <c r="B40" t="s">
        <v>255</v>
      </c>
      <c r="C40" s="27" t="s">
        <v>258</v>
      </c>
      <c r="D40" s="27" t="s">
        <v>256</v>
      </c>
      <c r="E40" s="27" t="s">
        <v>256</v>
      </c>
      <c r="F40" s="27" t="s">
        <v>256</v>
      </c>
      <c r="G40" s="27" t="s">
        <v>256</v>
      </c>
      <c r="H40" s="27" t="s">
        <v>256</v>
      </c>
      <c r="I40" s="27" t="s">
        <v>257</v>
      </c>
      <c r="J40" s="27">
        <v>4</v>
      </c>
      <c r="K40" s="27">
        <v>65</v>
      </c>
    </row>
  </sheetData>
  <sheetProtection algorithmName="SHA-512" hashValue="NOTbBDmbNHCBYqLDP3iBiDLVNioG+f2Lz1dv3+2kks+ux1EqIUp9Ym+dIJWwZAWk7yFa7FgZtmGtCEcotrU1iA==" saltValue="NJhIo7dwWbvt4EkctUXDXA==" spinCount="100000" sheet="1" objects="1" scenarios="1"/>
  <phoneticPr fontId="20" type="noConversion"/>
  <dataValidations count="1">
    <dataValidation type="list" allowBlank="1" showInputMessage="1" showErrorMessage="1" sqref="D6:I40" xr:uid="{310277DC-CD9F-4A53-90DA-4A4FC374E3ED}">
      <formula1>"Oui, Non, SO"</formula1>
    </dataValidation>
  </dataValidations>
  <pageMargins left="0.7" right="0.7" top="0.75" bottom="0.75" header="0.3" footer="0.3"/>
  <pageSetup scale="29"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Tables'!$AE$3:$AE$5</xm:f>
          </x14:formula1>
          <xm:sqref>C6:C40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25AC-F5D9-40D7-928D-0A418937DD67}">
  <dimension ref="A1:AF85"/>
  <sheetViews>
    <sheetView topLeftCell="M46" workbookViewId="0">
      <selection activeCell="P72" sqref="P72"/>
    </sheetView>
  </sheetViews>
  <sheetFormatPr baseColWidth="10" defaultColWidth="9.140625" defaultRowHeight="15"/>
  <cols>
    <col min="2" max="2" width="9.140625" style="34"/>
    <col min="3" max="3" width="35" customWidth="1"/>
    <col min="4" max="4" width="13.5703125" customWidth="1"/>
    <col min="5" max="5" width="14.140625" customWidth="1"/>
    <col min="6" max="9" width="8.71093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28515625" customWidth="1"/>
    <col min="19" max="19" width="15.85546875" customWidth="1"/>
    <col min="20" max="20" width="18.85546875" customWidth="1"/>
    <col min="21" max="21" width="18.7109375" customWidth="1"/>
    <col min="22" max="22" width="18.5703125" customWidth="1"/>
    <col min="23" max="23" width="11.85546875" customWidth="1"/>
    <col min="24" max="24" width="19.28515625" customWidth="1"/>
    <col min="28" max="28" width="10.5703125" customWidth="1"/>
    <col min="30" max="30" width="8.7109375" hidden="1" customWidth="1"/>
    <col min="31" max="31" width="57.7109375" hidden="1" customWidth="1"/>
    <col min="32" max="32" width="8.7109375" hidden="1" customWidth="1"/>
  </cols>
  <sheetData>
    <row r="1" spans="1:31" ht="15.75">
      <c r="A1" s="56" t="s">
        <v>29</v>
      </c>
      <c r="C1" s="14" t="s">
        <v>7</v>
      </c>
      <c r="D1" s="139" t="s">
        <v>8</v>
      </c>
      <c r="E1" s="139"/>
      <c r="F1" s="140" t="s">
        <v>9</v>
      </c>
      <c r="G1" s="140"/>
      <c r="P1" s="14" t="s">
        <v>7</v>
      </c>
      <c r="Q1" s="60"/>
      <c r="R1" s="60"/>
      <c r="S1" s="60"/>
      <c r="T1" s="60"/>
      <c r="U1" s="60"/>
      <c r="V1" t="s">
        <v>36</v>
      </c>
    </row>
    <row r="2" spans="1:31" ht="60">
      <c r="A2" t="s">
        <v>1</v>
      </c>
      <c r="B2" s="34" t="s">
        <v>2</v>
      </c>
      <c r="C2" t="s">
        <v>159</v>
      </c>
      <c r="D2" s="14" t="s">
        <v>4</v>
      </c>
      <c r="E2" s="14" t="s">
        <v>5</v>
      </c>
      <c r="F2" s="14" t="s">
        <v>4</v>
      </c>
      <c r="G2" s="14" t="s">
        <v>5</v>
      </c>
      <c r="H2" s="14" t="s">
        <v>6</v>
      </c>
      <c r="I2" s="14" t="s">
        <v>22</v>
      </c>
      <c r="J2" s="14" t="s">
        <v>23</v>
      </c>
      <c r="K2" s="14" t="s">
        <v>0</v>
      </c>
      <c r="L2" s="14" t="s">
        <v>24</v>
      </c>
      <c r="M2" s="14" t="s">
        <v>25</v>
      </c>
      <c r="N2" s="14" t="s">
        <v>26</v>
      </c>
      <c r="O2" s="18" t="s">
        <v>27</v>
      </c>
      <c r="P2" t="s">
        <v>159</v>
      </c>
      <c r="Q2" s="60" t="s">
        <v>30</v>
      </c>
      <c r="R2" s="60" t="s">
        <v>31</v>
      </c>
      <c r="S2" s="61" t="s">
        <v>34</v>
      </c>
      <c r="T2" s="61" t="s">
        <v>32</v>
      </c>
      <c r="U2" s="61" t="s">
        <v>33</v>
      </c>
      <c r="V2" s="62" t="s">
        <v>35</v>
      </c>
      <c r="W2" s="62" t="s">
        <v>160</v>
      </c>
      <c r="X2" s="62" t="s">
        <v>161</v>
      </c>
      <c r="Y2" s="87"/>
      <c r="Z2" s="87"/>
      <c r="AA2" s="87"/>
      <c r="AE2" s="72" t="s">
        <v>37</v>
      </c>
    </row>
    <row r="3" spans="1:31">
      <c r="A3">
        <v>1</v>
      </c>
      <c r="B3" s="34">
        <v>1</v>
      </c>
      <c r="C3" t="s">
        <v>162</v>
      </c>
      <c r="D3" s="15"/>
      <c r="E3" s="15"/>
      <c r="F3" s="15"/>
      <c r="G3" s="15"/>
      <c r="H3" s="15"/>
      <c r="I3" s="15"/>
      <c r="J3" s="15"/>
      <c r="K3" s="63">
        <f>IF($C3='[2]4. Board Level Worksheet'!$C$5,'[2]4. Board Level Worksheet'!$C$18,"")</f>
        <v>0.875108</v>
      </c>
      <c r="L3" s="63">
        <f>IF($C3='[2]4. Board Level Worksheet'!$C$5,'[2]4. Board Level Worksheet'!$C$19,"")</f>
        <v>0.46170500000000003</v>
      </c>
      <c r="M3" s="65">
        <f>IF($C3='[2]4. Board Level Worksheet'!$C$5,'[2]4. Board Level Worksheet'!$C$21,"")</f>
        <v>0</v>
      </c>
      <c r="N3" s="65">
        <f>IF($C3='[2]4. Board Level Worksheet'!$C$5,'[2]4. Board Level Worksheet'!$C$28,"")</f>
        <v>0</v>
      </c>
      <c r="O3" s="65"/>
      <c r="P3" t="s">
        <v>162</v>
      </c>
      <c r="Q3" s="65">
        <v>293100</v>
      </c>
      <c r="R3" s="65">
        <v>293100</v>
      </c>
      <c r="S3" s="65">
        <v>161908</v>
      </c>
      <c r="T3" s="65">
        <v>18000</v>
      </c>
      <c r="U3" s="65">
        <v>109</v>
      </c>
      <c r="V3" s="65">
        <f>U3*1000</f>
        <v>109000</v>
      </c>
      <c r="W3" s="65">
        <v>268398</v>
      </c>
      <c r="X3" s="65">
        <v>193307</v>
      </c>
      <c r="Y3" s="64"/>
      <c r="Z3" s="64"/>
      <c r="AA3" s="64"/>
      <c r="AE3" s="71" t="s">
        <v>258</v>
      </c>
    </row>
    <row r="4" spans="1:31">
      <c r="A4">
        <v>2</v>
      </c>
      <c r="B4" s="34">
        <v>2</v>
      </c>
      <c r="C4" t="s">
        <v>163</v>
      </c>
      <c r="D4" s="15"/>
      <c r="E4" s="15"/>
      <c r="F4" s="15"/>
      <c r="G4" s="15"/>
      <c r="H4" s="15"/>
      <c r="I4" s="15"/>
      <c r="J4" s="15"/>
      <c r="K4" s="63" t="str">
        <f>IF($C4='[2]4. Board Level Worksheet'!$C$5,'[2]4. Board Level Worksheet'!$C$18,"")</f>
        <v/>
      </c>
      <c r="L4" s="63" t="str">
        <f>IF($C4='[2]4. Board Level Worksheet'!$C$5,'[2]4. Board Level Worksheet'!$C$19,"")</f>
        <v/>
      </c>
      <c r="M4" s="65" t="str">
        <f>IF($C4='[2]4. Board Level Worksheet'!$C$5,'[2]4. Board Level Worksheet'!$C$21,"")</f>
        <v/>
      </c>
      <c r="N4" s="65" t="str">
        <f>IF($C4='[2]4. Board Level Worksheet'!$C$5,'[2]4. Board Level Worksheet'!$C$28,"")</f>
        <v/>
      </c>
      <c r="O4" s="65" t="str">
        <f>IF($C4='[2]4. Board Level Worksheet'!$C$5,'[2]4. Board Level Worksheet'!#REF!,"")</f>
        <v/>
      </c>
      <c r="P4" t="s">
        <v>163</v>
      </c>
      <c r="Q4" s="65">
        <v>416400</v>
      </c>
      <c r="R4" s="65">
        <v>416400</v>
      </c>
      <c r="S4" s="65">
        <v>178138</v>
      </c>
      <c r="T4" s="65">
        <v>28000</v>
      </c>
      <c r="U4" s="65">
        <v>132</v>
      </c>
      <c r="V4" s="65">
        <f t="shared" ref="V4:V67" si="0">U4*1000</f>
        <v>132000</v>
      </c>
      <c r="W4" s="65">
        <v>323016</v>
      </c>
      <c r="X4" s="65">
        <v>227876</v>
      </c>
      <c r="Y4" s="64"/>
      <c r="Z4" s="64"/>
      <c r="AA4" s="64"/>
      <c r="AE4" s="71" t="s">
        <v>259</v>
      </c>
    </row>
    <row r="5" spans="1:31">
      <c r="A5">
        <v>3</v>
      </c>
      <c r="B5" s="34">
        <v>3</v>
      </c>
      <c r="C5" t="s">
        <v>164</v>
      </c>
      <c r="D5" s="15"/>
      <c r="E5" s="15"/>
      <c r="F5" s="15"/>
      <c r="G5" s="15"/>
      <c r="H5" s="15"/>
      <c r="I5" s="15"/>
      <c r="J5" s="15"/>
      <c r="K5" s="63" t="str">
        <f>IF($C5='[2]4. Board Level Worksheet'!$C$5,'[2]4. Board Level Worksheet'!$C$18,"")</f>
        <v/>
      </c>
      <c r="L5" s="63" t="str">
        <f>IF($C5='[2]4. Board Level Worksheet'!$C$5,'[2]4. Board Level Worksheet'!$C$19,"")</f>
        <v/>
      </c>
      <c r="M5" s="65" t="str">
        <f>IF($C5='[2]4. Board Level Worksheet'!$C$5,'[2]4. Board Level Worksheet'!$C$21,"")</f>
        <v/>
      </c>
      <c r="N5" s="65" t="str">
        <f>IF($C5='[2]4. Board Level Worksheet'!$C$5,'[2]4. Board Level Worksheet'!$C$28,"")</f>
        <v/>
      </c>
      <c r="O5" s="65" t="str">
        <f>IF($C5='[2]4. Board Level Worksheet'!$C$5,'[2]4. Board Level Worksheet'!#REF!,"")</f>
        <v/>
      </c>
      <c r="P5" t="s">
        <v>164</v>
      </c>
      <c r="Q5" s="65">
        <v>449100</v>
      </c>
      <c r="R5" s="65">
        <v>449100</v>
      </c>
      <c r="S5" s="65">
        <v>208436</v>
      </c>
      <c r="T5" s="65">
        <v>34000</v>
      </c>
      <c r="U5" s="65">
        <v>900</v>
      </c>
      <c r="V5" s="65">
        <f t="shared" si="0"/>
        <v>900000</v>
      </c>
      <c r="W5" s="65">
        <v>510593</v>
      </c>
      <c r="X5" s="65">
        <v>327370</v>
      </c>
      <c r="Y5" s="64"/>
      <c r="Z5" s="64"/>
      <c r="AA5" s="64"/>
      <c r="AE5" s="71" t="s">
        <v>260</v>
      </c>
    </row>
    <row r="6" spans="1:31">
      <c r="A6">
        <v>4</v>
      </c>
      <c r="B6" s="34">
        <v>4</v>
      </c>
      <c r="C6" t="s">
        <v>165</v>
      </c>
      <c r="D6" s="15"/>
      <c r="E6" s="15"/>
      <c r="F6" s="15"/>
      <c r="G6" s="15"/>
      <c r="H6" s="15"/>
      <c r="I6" s="15"/>
      <c r="J6" s="15"/>
      <c r="K6" s="63" t="str">
        <f>IF($C6='[2]4. Board Level Worksheet'!$C$5,'[2]4. Board Level Worksheet'!$C$18,"")</f>
        <v/>
      </c>
      <c r="L6" s="63" t="str">
        <f>IF($C6='[2]4. Board Level Worksheet'!$C$5,'[2]4. Board Level Worksheet'!$C$19,"")</f>
        <v/>
      </c>
      <c r="M6" s="65" t="str">
        <f>IF($C6='[2]4. Board Level Worksheet'!$C$5,'[2]4. Board Level Worksheet'!$C$21,"")</f>
        <v/>
      </c>
      <c r="N6" s="65" t="str">
        <f>IF($C6='[2]4. Board Level Worksheet'!$C$5,'[2]4. Board Level Worksheet'!$C$28,"")</f>
        <v/>
      </c>
      <c r="O6" s="65" t="str">
        <f>IF($C6='[2]4. Board Level Worksheet'!$C$5,'[2]4. Board Level Worksheet'!#REF!,"")</f>
        <v/>
      </c>
      <c r="P6" t="s">
        <v>165</v>
      </c>
      <c r="Q6" s="65">
        <v>356200</v>
      </c>
      <c r="R6" s="65">
        <v>356200</v>
      </c>
      <c r="S6" s="65">
        <v>172157</v>
      </c>
      <c r="T6" s="65">
        <v>23000</v>
      </c>
      <c r="U6" s="65">
        <v>181</v>
      </c>
      <c r="V6" s="65">
        <f t="shared" si="0"/>
        <v>181000</v>
      </c>
      <c r="W6" s="65">
        <v>411489</v>
      </c>
      <c r="X6" s="65">
        <v>282901</v>
      </c>
      <c r="Y6" s="64"/>
      <c r="Z6" s="64"/>
      <c r="AA6" s="64"/>
    </row>
    <row r="7" spans="1:31">
      <c r="A7">
        <v>5</v>
      </c>
      <c r="B7" s="34" t="s">
        <v>10</v>
      </c>
      <c r="C7" t="s">
        <v>166</v>
      </c>
      <c r="D7" s="15"/>
      <c r="E7" s="15"/>
      <c r="F7" s="15"/>
      <c r="G7" s="15"/>
      <c r="H7" s="15"/>
      <c r="I7" s="15"/>
      <c r="J7" s="15"/>
      <c r="K7" s="63" t="str">
        <f>IF($C7='[2]4. Board Level Worksheet'!$C$5,'[2]4. Board Level Worksheet'!$C$18,"")</f>
        <v/>
      </c>
      <c r="L7" s="63" t="str">
        <f>IF($C7='[2]4. Board Level Worksheet'!$C$5,'[2]4. Board Level Worksheet'!$C$19,"")</f>
        <v/>
      </c>
      <c r="M7" s="65" t="str">
        <f>IF($C7='[2]4. Board Level Worksheet'!$C$5,'[2]4. Board Level Worksheet'!$C$21,"")</f>
        <v/>
      </c>
      <c r="N7" s="65" t="str">
        <f>IF($C7='[2]4. Board Level Worksheet'!$C$5,'[2]4. Board Level Worksheet'!$C$28,"")</f>
        <v/>
      </c>
      <c r="O7" s="65" t="str">
        <f>IF($C7='[2]4. Board Level Worksheet'!$C$5,'[2]4. Board Level Worksheet'!#REF!,"")</f>
        <v/>
      </c>
      <c r="P7" t="s">
        <v>166</v>
      </c>
      <c r="Q7" s="65">
        <v>170900</v>
      </c>
      <c r="R7" s="65">
        <v>170900</v>
      </c>
      <c r="S7" s="65">
        <v>101339</v>
      </c>
      <c r="T7" s="65">
        <v>13000</v>
      </c>
      <c r="U7" s="65">
        <v>23</v>
      </c>
      <c r="V7" s="65">
        <f t="shared" si="0"/>
        <v>23000</v>
      </c>
      <c r="W7" s="65">
        <v>107495</v>
      </c>
      <c r="X7" s="65">
        <v>87815</v>
      </c>
      <c r="Y7" s="64"/>
      <c r="Z7" s="64"/>
      <c r="AA7" s="64"/>
    </row>
    <row r="8" spans="1:31">
      <c r="A8">
        <v>6</v>
      </c>
      <c r="B8" s="34" t="s">
        <v>11</v>
      </c>
      <c r="C8" t="s">
        <v>167</v>
      </c>
      <c r="D8" s="15"/>
      <c r="E8" s="15"/>
      <c r="F8" s="15"/>
      <c r="G8" s="15"/>
      <c r="H8" s="15"/>
      <c r="I8" s="15"/>
      <c r="J8" s="15"/>
      <c r="K8" s="63" t="str">
        <f>IF($C8='[2]4. Board Level Worksheet'!$C$5,'[2]4. Board Level Worksheet'!$C$18,"")</f>
        <v/>
      </c>
      <c r="L8" s="63" t="str">
        <f>IF($C8='[2]4. Board Level Worksheet'!$C$5,'[2]4. Board Level Worksheet'!$C$19,"")</f>
        <v/>
      </c>
      <c r="M8" s="65" t="str">
        <f>IF($C8='[2]4. Board Level Worksheet'!$C$5,'[2]4. Board Level Worksheet'!$C$21,"")</f>
        <v/>
      </c>
      <c r="N8" s="65" t="str">
        <f>IF($C8='[2]4. Board Level Worksheet'!$C$5,'[2]4. Board Level Worksheet'!$C$28,"")</f>
        <v/>
      </c>
      <c r="O8" s="65" t="str">
        <f>IF($C8='[2]4. Board Level Worksheet'!$C$5,'[2]4. Board Level Worksheet'!#REF!,"")</f>
        <v/>
      </c>
      <c r="P8" t="s">
        <v>167</v>
      </c>
      <c r="Q8" s="65">
        <v>111400</v>
      </c>
      <c r="R8" s="65">
        <v>111400</v>
      </c>
      <c r="S8" s="65">
        <v>51128</v>
      </c>
      <c r="T8" s="65">
        <v>8000</v>
      </c>
      <c r="U8" s="65">
        <v>19</v>
      </c>
      <c r="V8" s="65">
        <f t="shared" si="0"/>
        <v>19000</v>
      </c>
      <c r="W8" s="65">
        <v>85994</v>
      </c>
      <c r="X8" s="65">
        <v>68688</v>
      </c>
      <c r="Y8" s="64"/>
      <c r="Z8" s="64"/>
      <c r="AA8" s="64"/>
    </row>
    <row r="9" spans="1:31">
      <c r="A9">
        <v>7</v>
      </c>
      <c r="B9" s="34" t="s">
        <v>12</v>
      </c>
      <c r="C9" t="s">
        <v>168</v>
      </c>
      <c r="D9" s="15"/>
      <c r="E9" s="15"/>
      <c r="F9" s="15"/>
      <c r="G9" s="15"/>
      <c r="H9" s="15"/>
      <c r="I9" s="15"/>
      <c r="J9" s="15"/>
      <c r="K9" s="63" t="str">
        <f>IF($C9='[2]4. Board Level Worksheet'!$C$5,'[2]4. Board Level Worksheet'!$C$18,"")</f>
        <v/>
      </c>
      <c r="L9" s="63" t="str">
        <f>IF($C9='[2]4. Board Level Worksheet'!$C$5,'[2]4. Board Level Worksheet'!$C$19,"")</f>
        <v/>
      </c>
      <c r="M9" s="65" t="str">
        <f>IF($C9='[2]4. Board Level Worksheet'!$C$5,'[2]4. Board Level Worksheet'!$C$21,"")</f>
        <v/>
      </c>
      <c r="N9" s="65" t="str">
        <f>IF($C9='[2]4. Board Level Worksheet'!$C$5,'[2]4. Board Level Worksheet'!$C$28,"")</f>
        <v/>
      </c>
      <c r="O9" s="65" t="str">
        <f>IF($C9='[2]4. Board Level Worksheet'!$C$5,'[2]4. Board Level Worksheet'!#REF!,"")</f>
        <v/>
      </c>
      <c r="P9" t="s">
        <v>168</v>
      </c>
      <c r="Q9" s="65">
        <v>293800</v>
      </c>
      <c r="R9" s="65">
        <v>293800</v>
      </c>
      <c r="S9" s="65">
        <v>122324</v>
      </c>
      <c r="T9" s="65">
        <v>20000</v>
      </c>
      <c r="U9" s="65">
        <v>26</v>
      </c>
      <c r="V9" s="65">
        <f t="shared" si="0"/>
        <v>26000</v>
      </c>
      <c r="W9" s="65">
        <v>164466</v>
      </c>
      <c r="X9" s="65">
        <v>129906</v>
      </c>
      <c r="Y9" s="64"/>
      <c r="Z9" s="64"/>
      <c r="AA9" s="64"/>
    </row>
    <row r="10" spans="1:31">
      <c r="A10">
        <v>8</v>
      </c>
      <c r="B10" s="34" t="s">
        <v>13</v>
      </c>
      <c r="C10" t="s">
        <v>169</v>
      </c>
      <c r="D10" s="15"/>
      <c r="E10" s="15"/>
      <c r="F10" s="15"/>
      <c r="G10" s="15"/>
      <c r="H10" s="15"/>
      <c r="I10" s="15"/>
      <c r="J10" s="15"/>
      <c r="K10" s="63" t="str">
        <f>IF($C10='[2]4. Board Level Worksheet'!$C$5,'[2]4. Board Level Worksheet'!$C$18,"")</f>
        <v/>
      </c>
      <c r="L10" s="63" t="str">
        <f>IF($C10='[2]4. Board Level Worksheet'!$C$5,'[2]4. Board Level Worksheet'!$C$19,"")</f>
        <v/>
      </c>
      <c r="M10" s="65" t="str">
        <f>IF($C10='[2]4. Board Level Worksheet'!$C$5,'[2]4. Board Level Worksheet'!$C$21,"")</f>
        <v/>
      </c>
      <c r="N10" s="65" t="str">
        <f>IF($C10='[2]4. Board Level Worksheet'!$C$5,'[2]4. Board Level Worksheet'!$C$28,"")</f>
        <v/>
      </c>
      <c r="O10" s="65" t="str">
        <f>IF($C10='[2]4. Board Level Worksheet'!$C$5,'[2]4. Board Level Worksheet'!#REF!,"")</f>
        <v/>
      </c>
      <c r="P10" t="s">
        <v>169</v>
      </c>
      <c r="Q10" s="65">
        <v>148200</v>
      </c>
      <c r="R10" s="65">
        <v>148200</v>
      </c>
      <c r="S10" s="65">
        <v>62121</v>
      </c>
      <c r="T10" s="65">
        <v>6000</v>
      </c>
      <c r="U10" s="65">
        <v>10</v>
      </c>
      <c r="V10" s="65">
        <f t="shared" si="0"/>
        <v>10000</v>
      </c>
      <c r="W10" s="65">
        <v>89867</v>
      </c>
      <c r="X10" s="65">
        <v>68731</v>
      </c>
      <c r="Y10" s="64"/>
      <c r="Z10" s="64"/>
      <c r="AA10" s="64"/>
    </row>
    <row r="11" spans="1:31">
      <c r="A11">
        <v>9</v>
      </c>
      <c r="B11" s="34">
        <v>7</v>
      </c>
      <c r="C11" t="s">
        <v>170</v>
      </c>
      <c r="D11" s="15"/>
      <c r="E11" s="15"/>
      <c r="F11" s="15"/>
      <c r="G11" s="15"/>
      <c r="H11" s="15"/>
      <c r="I11" s="15"/>
      <c r="J11" s="15"/>
      <c r="K11" s="63" t="str">
        <f>IF($C11='[2]4. Board Level Worksheet'!$C$5,'[2]4. Board Level Worksheet'!$C$18,"")</f>
        <v/>
      </c>
      <c r="L11" s="63" t="str">
        <f>IF($C11='[2]4. Board Level Worksheet'!$C$5,'[2]4. Board Level Worksheet'!$C$19,"")</f>
        <v/>
      </c>
      <c r="M11" s="65" t="str">
        <f>IF($C11='[2]4. Board Level Worksheet'!$C$5,'[2]4. Board Level Worksheet'!$C$21,"")</f>
        <v/>
      </c>
      <c r="N11" s="65" t="str">
        <f>IF($C11='[2]4. Board Level Worksheet'!$C$5,'[2]4. Board Level Worksheet'!$C$28,"")</f>
        <v/>
      </c>
      <c r="O11" s="65" t="str">
        <f>IF($C11='[2]4. Board Level Worksheet'!$C$5,'[2]4. Board Level Worksheet'!#REF!,"")</f>
        <v/>
      </c>
      <c r="P11" t="s">
        <v>170</v>
      </c>
      <c r="Q11" s="65">
        <v>452800</v>
      </c>
      <c r="R11" s="65">
        <v>452800</v>
      </c>
      <c r="S11" s="65">
        <v>264305</v>
      </c>
      <c r="T11" s="65">
        <v>45000</v>
      </c>
      <c r="U11" s="65">
        <v>103</v>
      </c>
      <c r="V11" s="65">
        <f t="shared" si="0"/>
        <v>103000</v>
      </c>
      <c r="W11" s="65">
        <v>266574</v>
      </c>
      <c r="X11" s="65">
        <v>207518</v>
      </c>
      <c r="Y11" s="64"/>
      <c r="Z11" s="64"/>
      <c r="AA11" s="64"/>
    </row>
    <row r="12" spans="1:31">
      <c r="A12">
        <v>10</v>
      </c>
      <c r="B12" s="34">
        <v>8</v>
      </c>
      <c r="C12" t="s">
        <v>171</v>
      </c>
      <c r="D12" s="15"/>
      <c r="E12" s="15"/>
      <c r="F12" s="15"/>
      <c r="G12" s="15"/>
      <c r="H12" s="15"/>
      <c r="I12" s="15"/>
      <c r="J12" s="15"/>
      <c r="K12" s="63" t="str">
        <f>IF($C12='[2]4. Board Level Worksheet'!$C$5,'[2]4. Board Level Worksheet'!$C$18,"")</f>
        <v/>
      </c>
      <c r="L12" s="63" t="str">
        <f>IF($C12='[2]4. Board Level Worksheet'!$C$5,'[2]4. Board Level Worksheet'!$C$19,"")</f>
        <v/>
      </c>
      <c r="M12" s="65" t="str">
        <f>IF($C12='[2]4. Board Level Worksheet'!$C$5,'[2]4. Board Level Worksheet'!$C$21,"")</f>
        <v/>
      </c>
      <c r="N12" s="65" t="str">
        <f>IF($C12='[2]4. Board Level Worksheet'!$C$5,'[2]4. Board Level Worksheet'!$C$28,"")</f>
        <v/>
      </c>
      <c r="O12" s="65" t="str">
        <f>IF($C12='[2]4. Board Level Worksheet'!$C$5,'[2]4. Board Level Worksheet'!#REF!,"")</f>
        <v/>
      </c>
      <c r="P12" t="s">
        <v>171</v>
      </c>
      <c r="Q12" s="65">
        <v>402900</v>
      </c>
      <c r="R12" s="65">
        <v>402900</v>
      </c>
      <c r="S12" s="65">
        <v>256236.00000000003</v>
      </c>
      <c r="T12" s="65">
        <v>34000</v>
      </c>
      <c r="U12" s="65">
        <v>62</v>
      </c>
      <c r="V12" s="65">
        <f t="shared" si="0"/>
        <v>62000</v>
      </c>
      <c r="W12" s="65">
        <v>237936</v>
      </c>
      <c r="X12" s="65">
        <v>186714</v>
      </c>
      <c r="Y12" s="64"/>
      <c r="Z12" s="64"/>
      <c r="AA12" s="64"/>
    </row>
    <row r="13" spans="1:31">
      <c r="A13">
        <v>11</v>
      </c>
      <c r="B13" s="34">
        <v>9</v>
      </c>
      <c r="C13" t="s">
        <v>172</v>
      </c>
      <c r="D13" s="15"/>
      <c r="E13" s="15"/>
      <c r="F13" s="15"/>
      <c r="G13" s="15"/>
      <c r="H13" s="15"/>
      <c r="I13" s="15"/>
      <c r="J13" s="15"/>
      <c r="K13" s="63" t="str">
        <f>IF($C13='[2]4. Board Level Worksheet'!$C$5,'[2]4. Board Level Worksheet'!$C$18,"")</f>
        <v/>
      </c>
      <c r="L13" s="63" t="str">
        <f>IF($C13='[2]4. Board Level Worksheet'!$C$5,'[2]4. Board Level Worksheet'!$C$19,"")</f>
        <v/>
      </c>
      <c r="M13" s="65" t="str">
        <f>IF($C13='[2]4. Board Level Worksheet'!$C$5,'[2]4. Board Level Worksheet'!$C$21,"")</f>
        <v/>
      </c>
      <c r="N13" s="65" t="str">
        <f>IF($C13='[2]4. Board Level Worksheet'!$C$5,'[2]4. Board Level Worksheet'!$C$28,"")</f>
        <v/>
      </c>
      <c r="O13" s="65" t="str">
        <f>IF($C13='[2]4. Board Level Worksheet'!$C$5,'[2]4. Board Level Worksheet'!#REF!,"")</f>
        <v/>
      </c>
      <c r="P13" t="s">
        <v>172</v>
      </c>
      <c r="Q13" s="65">
        <v>846400</v>
      </c>
      <c r="R13" s="65">
        <v>846400</v>
      </c>
      <c r="S13" s="65">
        <v>483008</v>
      </c>
      <c r="T13" s="65">
        <v>72000</v>
      </c>
      <c r="U13" s="65">
        <v>491</v>
      </c>
      <c r="V13" s="65">
        <f t="shared" si="0"/>
        <v>491000</v>
      </c>
      <c r="W13" s="65">
        <v>604347</v>
      </c>
      <c r="X13" s="65">
        <v>436073</v>
      </c>
      <c r="Y13" s="64"/>
      <c r="Z13" s="64"/>
      <c r="AA13" s="64"/>
    </row>
    <row r="14" spans="1:31">
      <c r="A14">
        <v>12</v>
      </c>
      <c r="B14" s="34">
        <v>10</v>
      </c>
      <c r="C14" t="s">
        <v>173</v>
      </c>
      <c r="D14" s="15"/>
      <c r="E14" s="15"/>
      <c r="F14" s="15"/>
      <c r="G14" s="15"/>
      <c r="H14" s="15"/>
      <c r="I14" s="15"/>
      <c r="J14" s="15"/>
      <c r="K14" s="63" t="str">
        <f>IF($C14='[2]4. Board Level Worksheet'!$C$5,'[2]4. Board Level Worksheet'!$C$18,"")</f>
        <v/>
      </c>
      <c r="L14" s="63" t="str">
        <f>IF($C14='[2]4. Board Level Worksheet'!$C$5,'[2]4. Board Level Worksheet'!$C$19,"")</f>
        <v/>
      </c>
      <c r="M14" s="65" t="str">
        <f>IF($C14='[2]4. Board Level Worksheet'!$C$5,'[2]4. Board Level Worksheet'!$C$21,"")</f>
        <v/>
      </c>
      <c r="N14" s="65" t="str">
        <f>IF($C14='[2]4. Board Level Worksheet'!$C$5,'[2]4. Board Level Worksheet'!$C$28,"")</f>
        <v/>
      </c>
      <c r="O14" s="65" t="str">
        <f>IF($C14='[2]4. Board Level Worksheet'!$C$5,'[2]4. Board Level Worksheet'!#REF!,"")</f>
        <v/>
      </c>
      <c r="P14" t="s">
        <v>173</v>
      </c>
      <c r="Q14" s="65">
        <v>678400</v>
      </c>
      <c r="R14" s="65">
        <v>678400</v>
      </c>
      <c r="S14" s="65">
        <v>321547</v>
      </c>
      <c r="T14" s="65">
        <v>51000</v>
      </c>
      <c r="U14" s="65">
        <v>320</v>
      </c>
      <c r="V14" s="65">
        <f t="shared" si="0"/>
        <v>320000</v>
      </c>
      <c r="W14" s="65">
        <v>747340</v>
      </c>
      <c r="X14" s="65">
        <v>519372</v>
      </c>
      <c r="Y14" s="64"/>
      <c r="Z14" s="64"/>
      <c r="AA14" s="64"/>
    </row>
    <row r="15" spans="1:31">
      <c r="A15">
        <v>13</v>
      </c>
      <c r="B15" s="34">
        <v>11</v>
      </c>
      <c r="C15" t="s">
        <v>174</v>
      </c>
      <c r="D15" s="15"/>
      <c r="E15" s="15"/>
      <c r="F15" s="15"/>
      <c r="G15" s="15"/>
      <c r="H15" s="15"/>
      <c r="I15" s="15"/>
      <c r="J15" s="15"/>
      <c r="K15" s="63" t="str">
        <f>IF($C15='[2]4. Board Level Worksheet'!$C$5,'[2]4. Board Level Worksheet'!$C$18,"")</f>
        <v/>
      </c>
      <c r="L15" s="63" t="str">
        <f>IF($C15='[2]4. Board Level Worksheet'!$C$5,'[2]4. Board Level Worksheet'!$C$19,"")</f>
        <v/>
      </c>
      <c r="M15" s="65" t="str">
        <f>IF($C15='[2]4. Board Level Worksheet'!$C$5,'[2]4. Board Level Worksheet'!$C$21,"")</f>
        <v/>
      </c>
      <c r="N15" s="65" t="str">
        <f>IF($C15='[2]4. Board Level Worksheet'!$C$5,'[2]4. Board Level Worksheet'!$C$28,"")</f>
        <v/>
      </c>
      <c r="O15" s="65" t="str">
        <f>IF($C15='[2]4. Board Level Worksheet'!$C$5,'[2]4. Board Level Worksheet'!#REF!,"")</f>
        <v/>
      </c>
      <c r="P15" t="s">
        <v>174</v>
      </c>
      <c r="Q15" s="65">
        <v>1810200</v>
      </c>
      <c r="R15" s="65">
        <v>1810200</v>
      </c>
      <c r="S15" s="65">
        <v>1146633</v>
      </c>
      <c r="T15" s="65">
        <v>201000</v>
      </c>
      <c r="U15" s="65">
        <v>630</v>
      </c>
      <c r="V15" s="65">
        <f t="shared" si="0"/>
        <v>630000</v>
      </c>
      <c r="W15" s="65">
        <v>1209330</v>
      </c>
      <c r="X15" s="65">
        <v>908973</v>
      </c>
      <c r="Y15" s="64"/>
      <c r="Z15" s="64"/>
      <c r="AA15" s="64"/>
    </row>
    <row r="16" spans="1:31">
      <c r="A16">
        <v>14</v>
      </c>
      <c r="B16" s="34">
        <v>12</v>
      </c>
      <c r="C16" t="s">
        <v>175</v>
      </c>
      <c r="D16" s="15"/>
      <c r="E16" s="15"/>
      <c r="F16" s="15"/>
      <c r="G16" s="15"/>
      <c r="H16" s="15"/>
      <c r="I16" s="15"/>
      <c r="J16" s="15"/>
      <c r="K16" s="63" t="str">
        <f>IF($C16='[2]4. Board Level Worksheet'!$C$5,'[2]4. Board Level Worksheet'!$C$18,"")</f>
        <v/>
      </c>
      <c r="L16" s="63" t="str">
        <f>IF($C16='[2]4. Board Level Worksheet'!$C$5,'[2]4. Board Level Worksheet'!$C$19,"")</f>
        <v/>
      </c>
      <c r="M16" s="65" t="str">
        <f>IF($C16='[2]4. Board Level Worksheet'!$C$5,'[2]4. Board Level Worksheet'!$C$21,"")</f>
        <v/>
      </c>
      <c r="N16" s="65" t="str">
        <f>IF($C16='[2]4. Board Level Worksheet'!$C$5,'[2]4. Board Level Worksheet'!$C$28,"")</f>
        <v/>
      </c>
      <c r="O16" s="65" t="str">
        <f>IF($C16='[2]4. Board Level Worksheet'!$C$5,'[2]4. Board Level Worksheet'!#REF!,"")</f>
        <v/>
      </c>
      <c r="P16" t="s">
        <v>175</v>
      </c>
      <c r="Q16" s="65">
        <v>6918600</v>
      </c>
      <c r="R16" s="65">
        <v>6918600</v>
      </c>
      <c r="S16" s="65">
        <v>3721149</v>
      </c>
      <c r="T16" s="65">
        <v>527000</v>
      </c>
      <c r="U16" s="65">
        <v>648</v>
      </c>
      <c r="V16" s="65">
        <f t="shared" si="0"/>
        <v>648000</v>
      </c>
      <c r="W16" s="65">
        <v>5823125</v>
      </c>
      <c r="X16" s="65">
        <v>3959828</v>
      </c>
      <c r="Y16" s="64"/>
      <c r="Z16" s="64"/>
      <c r="AA16" s="64"/>
    </row>
    <row r="17" spans="1:27">
      <c r="A17">
        <v>15</v>
      </c>
      <c r="B17" s="34">
        <v>13</v>
      </c>
      <c r="C17" t="s">
        <v>176</v>
      </c>
      <c r="D17" s="15"/>
      <c r="E17" s="15"/>
      <c r="F17" s="15"/>
      <c r="G17" s="15"/>
      <c r="H17" s="15"/>
      <c r="I17" s="15"/>
      <c r="J17" s="15"/>
      <c r="K17" s="63" t="str">
        <f>IF($C17='[2]4. Board Level Worksheet'!$C$5,'[2]4. Board Level Worksheet'!$C$18,"")</f>
        <v/>
      </c>
      <c r="L17" s="63" t="str">
        <f>IF($C17='[2]4. Board Level Worksheet'!$C$5,'[2]4. Board Level Worksheet'!$C$19,"")</f>
        <v/>
      </c>
      <c r="M17" s="65" t="str">
        <f>IF($C17='[2]4. Board Level Worksheet'!$C$5,'[2]4. Board Level Worksheet'!$C$21,"")</f>
        <v/>
      </c>
      <c r="N17" s="65" t="str">
        <f>IF($C17='[2]4. Board Level Worksheet'!$C$5,'[2]4. Board Level Worksheet'!$C$28,"")</f>
        <v/>
      </c>
      <c r="O17" s="65" t="str">
        <f>IF($C17='[2]4. Board Level Worksheet'!$C$5,'[2]4. Board Level Worksheet'!#REF!,"")</f>
        <v/>
      </c>
      <c r="P17" t="s">
        <v>176</v>
      </c>
      <c r="Q17" s="65">
        <v>1439500</v>
      </c>
      <c r="R17" s="65">
        <v>1439500</v>
      </c>
      <c r="S17" s="65">
        <v>999955</v>
      </c>
      <c r="T17" s="65">
        <v>171000</v>
      </c>
      <c r="U17" s="65">
        <v>311</v>
      </c>
      <c r="V17" s="65">
        <f t="shared" si="0"/>
        <v>311000</v>
      </c>
      <c r="W17" s="65">
        <v>899094</v>
      </c>
      <c r="X17" s="65">
        <v>671210</v>
      </c>
      <c r="Y17" s="64"/>
      <c r="Z17" s="64"/>
      <c r="AA17" s="64"/>
    </row>
    <row r="18" spans="1:27">
      <c r="A18">
        <v>16</v>
      </c>
      <c r="B18" s="34">
        <v>14</v>
      </c>
      <c r="C18" t="s">
        <v>177</v>
      </c>
      <c r="D18" s="15"/>
      <c r="E18" s="15"/>
      <c r="F18" s="15"/>
      <c r="G18" s="15"/>
      <c r="H18" s="15"/>
      <c r="I18" s="15"/>
      <c r="J18" s="15"/>
      <c r="K18" s="63" t="str">
        <f>IF($C18='[2]4. Board Level Worksheet'!$C$5,'[2]4. Board Level Worksheet'!$C$18,"")</f>
        <v/>
      </c>
      <c r="L18" s="63" t="str">
        <f>IF($C18='[2]4. Board Level Worksheet'!$C$5,'[2]4. Board Level Worksheet'!$C$19,"")</f>
        <v/>
      </c>
      <c r="M18" s="65" t="str">
        <f>IF($C18='[2]4. Board Level Worksheet'!$C$5,'[2]4. Board Level Worksheet'!$C$21,"")</f>
        <v/>
      </c>
      <c r="N18" s="65" t="str">
        <f>IF($C18='[2]4. Board Level Worksheet'!$C$5,'[2]4. Board Level Worksheet'!$C$28,"")</f>
        <v/>
      </c>
      <c r="O18" s="65" t="str">
        <f>IF($C18='[2]4. Board Level Worksheet'!$C$5,'[2]4. Board Level Worksheet'!#REF!,"")</f>
        <v/>
      </c>
      <c r="P18" t="s">
        <v>177</v>
      </c>
      <c r="Q18" s="65">
        <v>882200</v>
      </c>
      <c r="R18" s="65">
        <v>882200</v>
      </c>
      <c r="S18" s="65">
        <v>479017</v>
      </c>
      <c r="T18" s="65">
        <v>78000</v>
      </c>
      <c r="U18" s="65">
        <v>933</v>
      </c>
      <c r="V18" s="65">
        <f t="shared" si="0"/>
        <v>933000</v>
      </c>
      <c r="W18" s="65">
        <v>832483</v>
      </c>
      <c r="X18" s="65">
        <v>582178</v>
      </c>
      <c r="Y18" s="64"/>
      <c r="Z18" s="64"/>
      <c r="AA18" s="64"/>
    </row>
    <row r="19" spans="1:27">
      <c r="A19">
        <v>17</v>
      </c>
      <c r="B19" s="34">
        <v>15</v>
      </c>
      <c r="C19" t="s">
        <v>178</v>
      </c>
      <c r="D19" s="15"/>
      <c r="E19" s="15"/>
      <c r="F19" s="15"/>
      <c r="G19" s="15"/>
      <c r="H19" s="15"/>
      <c r="I19" s="15"/>
      <c r="J19" s="15"/>
      <c r="K19" s="63" t="str">
        <f>IF($C19='[2]4. Board Level Worksheet'!$C$5,'[2]4. Board Level Worksheet'!$C$18,"")</f>
        <v/>
      </c>
      <c r="L19" s="63" t="str">
        <f>IF($C19='[2]4. Board Level Worksheet'!$C$5,'[2]4. Board Level Worksheet'!$C$19,"")</f>
        <v/>
      </c>
      <c r="M19" s="65" t="str">
        <f>IF($C19='[2]4. Board Level Worksheet'!$C$5,'[2]4. Board Level Worksheet'!$C$21,"")</f>
        <v/>
      </c>
      <c r="N19" s="65" t="str">
        <f>IF($C19='[2]4. Board Level Worksheet'!$C$5,'[2]4. Board Level Worksheet'!$C$28,"")</f>
        <v/>
      </c>
      <c r="O19" s="65" t="str">
        <f>IF($C19='[2]4. Board Level Worksheet'!$C$5,'[2]4. Board Level Worksheet'!#REF!,"")</f>
        <v/>
      </c>
      <c r="P19" t="s">
        <v>178</v>
      </c>
      <c r="Q19" s="65">
        <v>532000</v>
      </c>
      <c r="R19" s="65">
        <v>532000</v>
      </c>
      <c r="S19" s="65">
        <v>267472</v>
      </c>
      <c r="T19" s="65">
        <v>35000</v>
      </c>
      <c r="U19" s="65">
        <v>768</v>
      </c>
      <c r="V19" s="65">
        <f t="shared" si="0"/>
        <v>768000</v>
      </c>
      <c r="W19" s="65">
        <v>509333</v>
      </c>
      <c r="X19" s="65">
        <v>357261</v>
      </c>
      <c r="Y19" s="64"/>
      <c r="Z19" s="64"/>
      <c r="AA19" s="64"/>
    </row>
    <row r="20" spans="1:27">
      <c r="A20">
        <v>18</v>
      </c>
      <c r="B20" s="34">
        <v>16</v>
      </c>
      <c r="C20" t="s">
        <v>179</v>
      </c>
      <c r="D20" s="15"/>
      <c r="E20" s="15"/>
      <c r="F20" s="15"/>
      <c r="G20" s="15"/>
      <c r="H20" s="15"/>
      <c r="I20" s="15"/>
      <c r="J20" s="15"/>
      <c r="K20" s="63" t="str">
        <f>IF($C20='[2]4. Board Level Worksheet'!$C$5,'[2]4. Board Level Worksheet'!$C$18,"")</f>
        <v/>
      </c>
      <c r="L20" s="63" t="str">
        <f>IF($C20='[2]4. Board Level Worksheet'!$C$5,'[2]4. Board Level Worksheet'!$C$19,"")</f>
        <v/>
      </c>
      <c r="M20" s="65" t="str">
        <f>IF($C20='[2]4. Board Level Worksheet'!$C$5,'[2]4. Board Level Worksheet'!$C$21,"")</f>
        <v/>
      </c>
      <c r="N20" s="65" t="str">
        <f>IF($C20='[2]4. Board Level Worksheet'!$C$5,'[2]4. Board Level Worksheet'!$C$28,"")</f>
        <v/>
      </c>
      <c r="O20" s="65" t="str">
        <f>IF($C20='[2]4. Board Level Worksheet'!$C$5,'[2]4. Board Level Worksheet'!#REF!,"")</f>
        <v/>
      </c>
      <c r="P20" t="s">
        <v>179</v>
      </c>
      <c r="Q20" s="65">
        <v>2588000</v>
      </c>
      <c r="R20" s="65">
        <v>2588000</v>
      </c>
      <c r="S20" s="65">
        <v>1696047</v>
      </c>
      <c r="T20" s="65">
        <v>282000</v>
      </c>
      <c r="U20" s="65">
        <v>497</v>
      </c>
      <c r="V20" s="65">
        <f t="shared" si="0"/>
        <v>497000</v>
      </c>
      <c r="W20" s="65">
        <v>1276193</v>
      </c>
      <c r="X20" s="65">
        <v>993290</v>
      </c>
      <c r="Y20" s="64"/>
      <c r="Z20" s="64"/>
      <c r="AA20" s="64"/>
    </row>
    <row r="21" spans="1:27">
      <c r="A21">
        <v>19</v>
      </c>
      <c r="B21" s="34">
        <v>17</v>
      </c>
      <c r="C21" t="s">
        <v>180</v>
      </c>
      <c r="D21" s="15"/>
      <c r="E21" s="15"/>
      <c r="F21" s="15"/>
      <c r="G21" s="15"/>
      <c r="H21" s="15"/>
      <c r="I21" s="15"/>
      <c r="J21" s="15"/>
      <c r="K21" s="63" t="str">
        <f>IF($C21='[2]4. Board Level Worksheet'!$C$5,'[2]4. Board Level Worksheet'!$C$18,"")</f>
        <v/>
      </c>
      <c r="L21" s="63" t="str">
        <f>IF($C21='[2]4. Board Level Worksheet'!$C$5,'[2]4. Board Level Worksheet'!$C$19,"")</f>
        <v/>
      </c>
      <c r="M21" s="65" t="str">
        <f>IF($C21='[2]4. Board Level Worksheet'!$C$5,'[2]4. Board Level Worksheet'!$C$21,"")</f>
        <v/>
      </c>
      <c r="N21" s="65" t="str">
        <f>IF($C21='[2]4. Board Level Worksheet'!$C$5,'[2]4. Board Level Worksheet'!$C$28,"")</f>
        <v/>
      </c>
      <c r="O21" s="65" t="str">
        <f>IF($C21='[2]4. Board Level Worksheet'!$C$5,'[2]4. Board Level Worksheet'!#REF!,"")</f>
        <v/>
      </c>
      <c r="P21" t="s">
        <v>180</v>
      </c>
      <c r="Q21" s="65">
        <v>1078400</v>
      </c>
      <c r="R21" s="65">
        <v>1078400</v>
      </c>
      <c r="S21" s="65">
        <v>718543</v>
      </c>
      <c r="T21" s="65">
        <v>123000</v>
      </c>
      <c r="U21" s="65">
        <v>149</v>
      </c>
      <c r="V21" s="65">
        <f t="shared" si="0"/>
        <v>149000</v>
      </c>
      <c r="W21" s="65">
        <v>499402</v>
      </c>
      <c r="X21" s="65">
        <v>417881</v>
      </c>
      <c r="Y21" s="64"/>
      <c r="Z21" s="64"/>
      <c r="AA21" s="64"/>
    </row>
    <row r="22" spans="1:27">
      <c r="A22">
        <v>20</v>
      </c>
      <c r="B22" s="34">
        <v>18</v>
      </c>
      <c r="C22" t="s">
        <v>181</v>
      </c>
      <c r="D22" s="15"/>
      <c r="E22" s="15"/>
      <c r="F22" s="15"/>
      <c r="G22" s="15"/>
      <c r="H22" s="15"/>
      <c r="I22" s="15"/>
      <c r="J22" s="15"/>
      <c r="K22" s="63" t="str">
        <f>IF($C22='[2]4. Board Level Worksheet'!$C$5,'[2]4. Board Level Worksheet'!$C$18,"")</f>
        <v/>
      </c>
      <c r="L22" s="63" t="str">
        <f>IF($C22='[2]4. Board Level Worksheet'!$C$5,'[2]4. Board Level Worksheet'!$C$19,"")</f>
        <v/>
      </c>
      <c r="M22" s="65" t="str">
        <f>IF($C22='[2]4. Board Level Worksheet'!$C$5,'[2]4. Board Level Worksheet'!$C$21,"")</f>
        <v/>
      </c>
      <c r="N22" s="65" t="str">
        <f>IF($C22='[2]4. Board Level Worksheet'!$C$5,'[2]4. Board Level Worksheet'!$C$28,"")</f>
        <v/>
      </c>
      <c r="O22" s="65" t="str">
        <f>IF($C22='[2]4. Board Level Worksheet'!$C$5,'[2]4. Board Level Worksheet'!#REF!,"")</f>
        <v/>
      </c>
      <c r="P22" t="s">
        <v>181</v>
      </c>
      <c r="Q22" s="65">
        <v>845000</v>
      </c>
      <c r="R22" s="65">
        <v>845000</v>
      </c>
      <c r="S22" s="65">
        <v>485608</v>
      </c>
      <c r="T22" s="65">
        <v>91000</v>
      </c>
      <c r="U22" s="65">
        <v>262</v>
      </c>
      <c r="V22" s="65">
        <f t="shared" si="0"/>
        <v>262000</v>
      </c>
      <c r="W22" s="65">
        <v>492669</v>
      </c>
      <c r="X22" s="65">
        <v>375544</v>
      </c>
      <c r="Y22" s="64"/>
      <c r="Z22" s="64"/>
      <c r="AA22" s="64"/>
    </row>
    <row r="23" spans="1:27">
      <c r="A23">
        <v>21</v>
      </c>
      <c r="B23" s="34">
        <v>19</v>
      </c>
      <c r="C23" t="s">
        <v>182</v>
      </c>
      <c r="D23" s="15"/>
      <c r="E23" s="15"/>
      <c r="F23" s="15"/>
      <c r="G23" s="15"/>
      <c r="H23" s="15"/>
      <c r="I23" s="15"/>
      <c r="J23" s="15"/>
      <c r="K23" s="63" t="str">
        <f>IF($C23='[2]4. Board Level Worksheet'!$C$5,'[2]4. Board Level Worksheet'!$C$18,"")</f>
        <v/>
      </c>
      <c r="L23" s="63" t="str">
        <f>IF($C23='[2]4. Board Level Worksheet'!$C$5,'[2]4. Board Level Worksheet'!$C$19,"")</f>
        <v/>
      </c>
      <c r="M23" s="65" t="str">
        <f>IF($C23='[2]4. Board Level Worksheet'!$C$5,'[2]4. Board Level Worksheet'!$C$21,"")</f>
        <v/>
      </c>
      <c r="N23" s="65" t="str">
        <f>IF($C23='[2]4. Board Level Worksheet'!$C$5,'[2]4. Board Level Worksheet'!$C$28,"")</f>
        <v/>
      </c>
      <c r="O23" s="65" t="str">
        <f>IF($C23='[2]4. Board Level Worksheet'!$C$5,'[2]4. Board Level Worksheet'!#REF!,"")</f>
        <v/>
      </c>
      <c r="P23" t="s">
        <v>182</v>
      </c>
      <c r="Q23" s="65">
        <v>2991300</v>
      </c>
      <c r="R23" s="65">
        <v>2991300</v>
      </c>
      <c r="S23" s="65">
        <v>2033872.0000000002</v>
      </c>
      <c r="T23" s="65">
        <v>417000</v>
      </c>
      <c r="U23" s="65">
        <v>1462</v>
      </c>
      <c r="V23" s="65">
        <f t="shared" si="0"/>
        <v>1462000</v>
      </c>
      <c r="W23" s="65">
        <v>1892163</v>
      </c>
      <c r="X23" s="65">
        <v>1359560</v>
      </c>
      <c r="Y23" s="64"/>
      <c r="Z23" s="64"/>
      <c r="AA23" s="64"/>
    </row>
    <row r="24" spans="1:27">
      <c r="A24">
        <v>22</v>
      </c>
      <c r="B24" s="34">
        <v>20</v>
      </c>
      <c r="C24" t="s">
        <v>183</v>
      </c>
      <c r="D24" s="15"/>
      <c r="E24" s="15"/>
      <c r="F24" s="15"/>
      <c r="G24" s="15"/>
      <c r="H24" s="15"/>
      <c r="I24" s="15"/>
      <c r="J24" s="15"/>
      <c r="K24" s="63" t="str">
        <f>IF($C24='[2]4. Board Level Worksheet'!$C$5,'[2]4. Board Level Worksheet'!$C$18,"")</f>
        <v/>
      </c>
      <c r="L24" s="63" t="str">
        <f>IF($C24='[2]4. Board Level Worksheet'!$C$5,'[2]4. Board Level Worksheet'!$C$19,"")</f>
        <v/>
      </c>
      <c r="M24" s="65" t="str">
        <f>IF($C24='[2]4. Board Level Worksheet'!$C$5,'[2]4. Board Level Worksheet'!$C$21,"")</f>
        <v/>
      </c>
      <c r="N24" s="65" t="str">
        <f>IF($C24='[2]4. Board Level Worksheet'!$C$5,'[2]4. Board Level Worksheet'!$C$28,"")</f>
        <v/>
      </c>
      <c r="O24" s="65" t="str">
        <f>IF($C24='[2]4. Board Level Worksheet'!$C$5,'[2]4. Board Level Worksheet'!#REF!,"")</f>
        <v/>
      </c>
      <c r="P24" t="s">
        <v>183</v>
      </c>
      <c r="Q24" s="65">
        <v>1239500</v>
      </c>
      <c r="R24" s="65">
        <v>1239500</v>
      </c>
      <c r="S24" s="65">
        <v>884175</v>
      </c>
      <c r="T24" s="65">
        <v>155000</v>
      </c>
      <c r="U24" s="65">
        <v>1045</v>
      </c>
      <c r="V24" s="65">
        <f t="shared" si="0"/>
        <v>1045000</v>
      </c>
      <c r="W24" s="65">
        <v>842069</v>
      </c>
      <c r="X24" s="65">
        <v>626331</v>
      </c>
      <c r="Y24" s="64"/>
      <c r="Z24" s="64"/>
      <c r="AA24" s="64"/>
    </row>
    <row r="25" spans="1:27">
      <c r="A25">
        <v>23</v>
      </c>
      <c r="B25" s="34">
        <v>21</v>
      </c>
      <c r="C25" t="s">
        <v>184</v>
      </c>
      <c r="D25" s="15"/>
      <c r="E25" s="15"/>
      <c r="F25" s="15"/>
      <c r="G25" s="15"/>
      <c r="H25" s="15"/>
      <c r="I25" s="15"/>
      <c r="J25" s="15"/>
      <c r="K25" s="63" t="str">
        <f>IF($C25='[2]4. Board Level Worksheet'!$C$5,'[2]4. Board Level Worksheet'!$C$18,"")</f>
        <v/>
      </c>
      <c r="L25" s="63" t="str">
        <f>IF($C25='[2]4. Board Level Worksheet'!$C$5,'[2]4. Board Level Worksheet'!$C$19,"")</f>
        <v/>
      </c>
      <c r="M25" s="65" t="str">
        <f>IF($C25='[2]4. Board Level Worksheet'!$C$5,'[2]4. Board Level Worksheet'!$C$21,"")</f>
        <v/>
      </c>
      <c r="N25" s="65" t="str">
        <f>IF($C25='[2]4. Board Level Worksheet'!$C$5,'[2]4. Board Level Worksheet'!$C$28,"")</f>
        <v/>
      </c>
      <c r="O25" s="65" t="str">
        <f>IF($C25='[2]4. Board Level Worksheet'!$C$5,'[2]4. Board Level Worksheet'!#REF!,"")</f>
        <v/>
      </c>
      <c r="P25" t="s">
        <v>184</v>
      </c>
      <c r="Q25" s="65">
        <v>1162000</v>
      </c>
      <c r="R25" s="65">
        <v>1162000</v>
      </c>
      <c r="S25" s="65">
        <v>673025</v>
      </c>
      <c r="T25" s="65">
        <v>120000</v>
      </c>
      <c r="U25" s="65">
        <v>794</v>
      </c>
      <c r="V25" s="65">
        <f t="shared" si="0"/>
        <v>794000</v>
      </c>
      <c r="W25" s="65">
        <v>793548</v>
      </c>
      <c r="X25" s="65">
        <v>611145</v>
      </c>
      <c r="Y25" s="64"/>
      <c r="Z25" s="64"/>
      <c r="AA25" s="64"/>
    </row>
    <row r="26" spans="1:27">
      <c r="A26">
        <v>24</v>
      </c>
      <c r="B26" s="34">
        <v>22</v>
      </c>
      <c r="C26" t="s">
        <v>185</v>
      </c>
      <c r="D26" s="15"/>
      <c r="E26" s="15"/>
      <c r="F26" s="15"/>
      <c r="G26" s="15"/>
      <c r="H26" s="15"/>
      <c r="I26" s="15"/>
      <c r="J26" s="15"/>
      <c r="K26" s="63" t="str">
        <f>IF($C26='[2]4. Board Level Worksheet'!$C$5,'[2]4. Board Level Worksheet'!$C$18,"")</f>
        <v/>
      </c>
      <c r="L26" s="63" t="str">
        <f>IF($C26='[2]4. Board Level Worksheet'!$C$5,'[2]4. Board Level Worksheet'!$C$19,"")</f>
        <v/>
      </c>
      <c r="M26" s="65" t="str">
        <f>IF($C26='[2]4. Board Level Worksheet'!$C$5,'[2]4. Board Level Worksheet'!$C$21,"")</f>
        <v/>
      </c>
      <c r="N26" s="65" t="str">
        <f>IF($C26='[2]4. Board Level Worksheet'!$C$5,'[2]4. Board Level Worksheet'!$C$28,"")</f>
        <v/>
      </c>
      <c r="O26" s="65" t="str">
        <f>IF($C26='[2]4. Board Level Worksheet'!$C$5,'[2]4. Board Level Worksheet'!#REF!,"")</f>
        <v/>
      </c>
      <c r="P26" t="s">
        <v>185</v>
      </c>
      <c r="Q26" s="65">
        <v>1019300</v>
      </c>
      <c r="R26" s="65">
        <v>1019300</v>
      </c>
      <c r="S26" s="65">
        <v>538014</v>
      </c>
      <c r="T26" s="65">
        <v>69000</v>
      </c>
      <c r="U26" s="65">
        <v>428</v>
      </c>
      <c r="V26" s="65">
        <f t="shared" si="0"/>
        <v>428000</v>
      </c>
      <c r="W26" s="65">
        <v>810095</v>
      </c>
      <c r="X26" s="65">
        <v>594963</v>
      </c>
      <c r="Y26" s="64"/>
      <c r="Z26" s="64"/>
      <c r="AA26" s="64"/>
    </row>
    <row r="27" spans="1:27">
      <c r="A27">
        <v>25</v>
      </c>
      <c r="B27" s="34">
        <v>23</v>
      </c>
      <c r="C27" t="s">
        <v>186</v>
      </c>
      <c r="D27" s="15"/>
      <c r="E27" s="15"/>
      <c r="F27" s="15"/>
      <c r="G27" s="15"/>
      <c r="H27" s="15"/>
      <c r="I27" s="15"/>
      <c r="J27" s="15"/>
      <c r="K27" s="63" t="str">
        <f>IF($C27='[2]4. Board Level Worksheet'!$C$5,'[2]4. Board Level Worksheet'!$C$18,"")</f>
        <v/>
      </c>
      <c r="L27" s="63" t="str">
        <f>IF($C27='[2]4. Board Level Worksheet'!$C$5,'[2]4. Board Level Worksheet'!$C$19,"")</f>
        <v/>
      </c>
      <c r="M27" s="65" t="str">
        <f>IF($C27='[2]4. Board Level Worksheet'!$C$5,'[2]4. Board Level Worksheet'!$C$21,"")</f>
        <v/>
      </c>
      <c r="N27" s="65" t="str">
        <f>IF($C27='[2]4. Board Level Worksheet'!$C$5,'[2]4. Board Level Worksheet'!$C$28,"")</f>
        <v/>
      </c>
      <c r="O27" s="65" t="str">
        <f>IF($C27='[2]4. Board Level Worksheet'!$C$5,'[2]4. Board Level Worksheet'!#REF!,"")</f>
        <v/>
      </c>
      <c r="P27" t="s">
        <v>186</v>
      </c>
      <c r="Q27" s="65">
        <v>764100</v>
      </c>
      <c r="R27" s="65">
        <v>764100</v>
      </c>
      <c r="S27" s="65">
        <v>367275</v>
      </c>
      <c r="T27" s="65">
        <v>67000</v>
      </c>
      <c r="U27" s="65">
        <v>765</v>
      </c>
      <c r="V27" s="65">
        <f t="shared" si="0"/>
        <v>765000</v>
      </c>
      <c r="W27" s="65">
        <v>827338</v>
      </c>
      <c r="X27" s="65">
        <v>538674</v>
      </c>
      <c r="Y27" s="64"/>
      <c r="Z27" s="64"/>
      <c r="AA27" s="64"/>
    </row>
    <row r="28" spans="1:27">
      <c r="A28">
        <v>26</v>
      </c>
      <c r="B28" s="34">
        <v>24</v>
      </c>
      <c r="C28" t="s">
        <v>187</v>
      </c>
      <c r="D28" s="15"/>
      <c r="E28" s="15"/>
      <c r="F28" s="15"/>
      <c r="G28" s="15"/>
      <c r="H28" s="15"/>
      <c r="I28" s="15"/>
      <c r="J28" s="15"/>
      <c r="K28" s="63" t="str">
        <f>IF($C28='[2]4. Board Level Worksheet'!$C$5,'[2]4. Board Level Worksheet'!$C$18,"")</f>
        <v/>
      </c>
      <c r="L28" s="63" t="str">
        <f>IF($C28='[2]4. Board Level Worksheet'!$C$5,'[2]4. Board Level Worksheet'!$C$19,"")</f>
        <v/>
      </c>
      <c r="M28" s="65" t="str">
        <f>IF($C28='[2]4. Board Level Worksheet'!$C$5,'[2]4. Board Level Worksheet'!$C$21,"")</f>
        <v/>
      </c>
      <c r="N28" s="65" t="str">
        <f>IF($C28='[2]4. Board Level Worksheet'!$C$5,'[2]4. Board Level Worksheet'!$C$28,"")</f>
        <v/>
      </c>
      <c r="O28" s="65" t="str">
        <f>IF($C28='[2]4. Board Level Worksheet'!$C$5,'[2]4. Board Level Worksheet'!#REF!,"")</f>
        <v/>
      </c>
      <c r="P28" t="s">
        <v>187</v>
      </c>
      <c r="Q28" s="65">
        <v>1467400</v>
      </c>
      <c r="R28" s="65">
        <v>1467400</v>
      </c>
      <c r="S28" s="65">
        <v>863236</v>
      </c>
      <c r="T28" s="65">
        <v>156000</v>
      </c>
      <c r="U28" s="65">
        <v>331</v>
      </c>
      <c r="V28" s="65">
        <f t="shared" si="0"/>
        <v>331000</v>
      </c>
      <c r="W28" s="65">
        <v>1034771</v>
      </c>
      <c r="X28" s="65">
        <v>710793</v>
      </c>
      <c r="Y28" s="64"/>
      <c r="Z28" s="64"/>
      <c r="AA28" s="64"/>
    </row>
    <row r="29" spans="1:27">
      <c r="A29">
        <v>27</v>
      </c>
      <c r="B29" s="34">
        <v>25</v>
      </c>
      <c r="C29" t="s">
        <v>188</v>
      </c>
      <c r="D29" s="15"/>
      <c r="E29" s="15"/>
      <c r="F29" s="15"/>
      <c r="G29" s="15"/>
      <c r="H29" s="15"/>
      <c r="I29" s="15"/>
      <c r="J29" s="15"/>
      <c r="K29" s="63" t="str">
        <f>IF($C29='[2]4. Board Level Worksheet'!$C$5,'[2]4. Board Level Worksheet'!$C$18,"")</f>
        <v/>
      </c>
      <c r="L29" s="63" t="str">
        <f>IF($C29='[2]4. Board Level Worksheet'!$C$5,'[2]4. Board Level Worksheet'!$C$19,"")</f>
        <v/>
      </c>
      <c r="M29" s="65" t="str">
        <f>IF($C29='[2]4. Board Level Worksheet'!$C$5,'[2]4. Board Level Worksheet'!$C$21,"")</f>
        <v/>
      </c>
      <c r="N29" s="65" t="str">
        <f>IF($C29='[2]4. Board Level Worksheet'!$C$5,'[2]4. Board Level Worksheet'!$C$28,"")</f>
        <v/>
      </c>
      <c r="O29" s="65" t="str">
        <f>IF($C29='[2]4. Board Level Worksheet'!$C$5,'[2]4. Board Level Worksheet'!#REF!,"")</f>
        <v/>
      </c>
      <c r="P29" t="s">
        <v>188</v>
      </c>
      <c r="Q29" s="65">
        <v>1681500</v>
      </c>
      <c r="R29" s="65">
        <v>1681500</v>
      </c>
      <c r="S29" s="65">
        <v>1073366</v>
      </c>
      <c r="T29" s="65">
        <v>161000</v>
      </c>
      <c r="U29" s="65">
        <v>780</v>
      </c>
      <c r="V29" s="65">
        <f t="shared" si="0"/>
        <v>780000</v>
      </c>
      <c r="W29" s="65">
        <v>968614</v>
      </c>
      <c r="X29" s="65">
        <v>739548</v>
      </c>
      <c r="Y29" s="64"/>
      <c r="Z29" s="64"/>
      <c r="AA29" s="64"/>
    </row>
    <row r="30" spans="1:27">
      <c r="A30">
        <v>28</v>
      </c>
      <c r="B30" s="34">
        <v>26</v>
      </c>
      <c r="C30" t="s">
        <v>189</v>
      </c>
      <c r="D30" s="15"/>
      <c r="E30" s="15"/>
      <c r="F30" s="15"/>
      <c r="G30" s="15"/>
      <c r="H30" s="15"/>
      <c r="I30" s="15"/>
      <c r="J30" s="15"/>
      <c r="K30" s="63" t="str">
        <f>IF($C30='[2]4. Board Level Worksheet'!$C$5,'[2]4. Board Level Worksheet'!$C$18,"")</f>
        <v/>
      </c>
      <c r="L30" s="63" t="str">
        <f>IF($C30='[2]4. Board Level Worksheet'!$C$5,'[2]4. Board Level Worksheet'!$C$19,"")</f>
        <v/>
      </c>
      <c r="M30" s="65" t="str">
        <f>IF($C30='[2]4. Board Level Worksheet'!$C$5,'[2]4. Board Level Worksheet'!$C$21,"")</f>
        <v/>
      </c>
      <c r="N30" s="65" t="str">
        <f>IF($C30='[2]4. Board Level Worksheet'!$C$5,'[2]4. Board Level Worksheet'!$C$28,"")</f>
        <v/>
      </c>
      <c r="O30" s="65" t="str">
        <f>IF($C30='[2]4. Board Level Worksheet'!$C$5,'[2]4. Board Level Worksheet'!#REF!,"")</f>
        <v/>
      </c>
      <c r="P30" t="s">
        <v>189</v>
      </c>
      <c r="Q30" s="65">
        <v>860700</v>
      </c>
      <c r="R30" s="65">
        <v>860700</v>
      </c>
      <c r="S30" s="65">
        <v>438959</v>
      </c>
      <c r="T30" s="65">
        <v>58000</v>
      </c>
      <c r="U30" s="65">
        <v>147</v>
      </c>
      <c r="V30" s="65">
        <f t="shared" si="0"/>
        <v>147000</v>
      </c>
      <c r="W30" s="65">
        <v>541141</v>
      </c>
      <c r="X30" s="65">
        <v>419649</v>
      </c>
      <c r="Y30" s="64"/>
      <c r="Z30" s="64"/>
      <c r="AA30" s="64"/>
    </row>
    <row r="31" spans="1:27">
      <c r="A31">
        <v>29</v>
      </c>
      <c r="B31" s="34">
        <v>27</v>
      </c>
      <c r="C31" t="s">
        <v>190</v>
      </c>
      <c r="D31" s="15"/>
      <c r="E31" s="15"/>
      <c r="F31" s="15"/>
      <c r="G31" s="15"/>
      <c r="H31" s="15"/>
      <c r="I31" s="15"/>
      <c r="J31" s="15"/>
      <c r="K31" s="63" t="str">
        <f>IF($C31='[2]4. Board Level Worksheet'!$C$5,'[2]4. Board Level Worksheet'!$C$18,"")</f>
        <v/>
      </c>
      <c r="L31" s="63" t="str">
        <f>IF($C31='[2]4. Board Level Worksheet'!$C$5,'[2]4. Board Level Worksheet'!$C$19,"")</f>
        <v/>
      </c>
      <c r="M31" s="65" t="str">
        <f>IF($C31='[2]4. Board Level Worksheet'!$C$5,'[2]4. Board Level Worksheet'!$C$21,"")</f>
        <v/>
      </c>
      <c r="N31" s="65" t="str">
        <f>IF($C31='[2]4. Board Level Worksheet'!$C$5,'[2]4. Board Level Worksheet'!$C$28,"")</f>
        <v/>
      </c>
      <c r="O31" s="65" t="str">
        <f>IF($C31='[2]4. Board Level Worksheet'!$C$5,'[2]4. Board Level Worksheet'!#REF!,"")</f>
        <v/>
      </c>
      <c r="P31" t="s">
        <v>190</v>
      </c>
      <c r="Q31" s="65">
        <v>568100</v>
      </c>
      <c r="R31" s="65">
        <v>568100</v>
      </c>
      <c r="S31" s="65">
        <v>313965</v>
      </c>
      <c r="T31" s="65">
        <v>49000</v>
      </c>
      <c r="U31" s="65">
        <v>820</v>
      </c>
      <c r="V31" s="65">
        <f t="shared" si="0"/>
        <v>820000</v>
      </c>
      <c r="W31" s="65">
        <v>722400</v>
      </c>
      <c r="X31" s="65">
        <v>538440</v>
      </c>
      <c r="Y31" s="64"/>
      <c r="Z31" s="64"/>
      <c r="AA31" s="64"/>
    </row>
    <row r="32" spans="1:27">
      <c r="A32">
        <v>30</v>
      </c>
      <c r="B32" s="34">
        <v>28</v>
      </c>
      <c r="C32" t="s">
        <v>191</v>
      </c>
      <c r="D32" s="15"/>
      <c r="E32" s="15"/>
      <c r="F32" s="15"/>
      <c r="G32" s="15"/>
      <c r="H32" s="15"/>
      <c r="I32" s="15"/>
      <c r="J32" s="15"/>
      <c r="K32" s="63" t="str">
        <f>IF($C32='[2]4. Board Level Worksheet'!$C$5,'[2]4. Board Level Worksheet'!$C$18,"")</f>
        <v/>
      </c>
      <c r="L32" s="63" t="str">
        <f>IF($C32='[2]4. Board Level Worksheet'!$C$5,'[2]4. Board Level Worksheet'!$C$19,"")</f>
        <v/>
      </c>
      <c r="M32" s="65" t="str">
        <f>IF($C32='[2]4. Board Level Worksheet'!$C$5,'[2]4. Board Level Worksheet'!$C$21,"")</f>
        <v/>
      </c>
      <c r="N32" s="65" t="str">
        <f>IF($C32='[2]4. Board Level Worksheet'!$C$5,'[2]4. Board Level Worksheet'!$C$28,"")</f>
        <v/>
      </c>
      <c r="O32" s="65" t="str">
        <f>IF($C32='[2]4. Board Level Worksheet'!$C$5,'[2]4. Board Level Worksheet'!#REF!,"")</f>
        <v/>
      </c>
      <c r="P32" t="s">
        <v>191</v>
      </c>
      <c r="Q32" s="65">
        <v>284900</v>
      </c>
      <c r="R32" s="65">
        <v>284900</v>
      </c>
      <c r="S32" s="65">
        <v>172559</v>
      </c>
      <c r="T32" s="65">
        <v>21000</v>
      </c>
      <c r="U32" s="65">
        <v>63</v>
      </c>
      <c r="V32" s="65">
        <f t="shared" si="0"/>
        <v>63000</v>
      </c>
      <c r="W32" s="65">
        <v>187020</v>
      </c>
      <c r="X32" s="65">
        <v>137918</v>
      </c>
      <c r="Y32" s="64"/>
      <c r="Z32" s="64"/>
      <c r="AA32" s="64"/>
    </row>
    <row r="33" spans="1:27">
      <c r="A33">
        <v>31</v>
      </c>
      <c r="B33" s="34">
        <v>29</v>
      </c>
      <c r="C33" t="s">
        <v>192</v>
      </c>
      <c r="D33" s="15"/>
      <c r="E33" s="15"/>
      <c r="F33" s="15"/>
      <c r="G33" s="15"/>
      <c r="H33" s="15"/>
      <c r="I33" s="15"/>
      <c r="J33" s="15"/>
      <c r="K33" s="63" t="str">
        <f>IF($C33='[2]4. Board Level Worksheet'!$C$5,'[2]4. Board Level Worksheet'!$C$18,"")</f>
        <v/>
      </c>
      <c r="L33" s="63" t="str">
        <f>IF($C33='[2]4. Board Level Worksheet'!$C$5,'[2]4. Board Level Worksheet'!$C$19,"")</f>
        <v/>
      </c>
      <c r="M33" s="65" t="str">
        <f>IF($C33='[2]4. Board Level Worksheet'!$C$5,'[2]4. Board Level Worksheet'!$C$21,"")</f>
        <v/>
      </c>
      <c r="N33" s="65" t="str">
        <f>IF($C33='[2]4. Board Level Worksheet'!$C$5,'[2]4. Board Level Worksheet'!$C$28,"")</f>
        <v/>
      </c>
      <c r="O33" s="65" t="str">
        <f>IF($C33='[2]4. Board Level Worksheet'!$C$5,'[2]4. Board Level Worksheet'!#REF!,"")</f>
        <v/>
      </c>
      <c r="P33" t="s">
        <v>192</v>
      </c>
      <c r="Q33" s="65">
        <v>447100</v>
      </c>
      <c r="R33" s="65">
        <v>447100</v>
      </c>
      <c r="S33" s="65">
        <v>250077</v>
      </c>
      <c r="T33" s="65">
        <v>38000</v>
      </c>
      <c r="U33" s="65">
        <v>199</v>
      </c>
      <c r="V33" s="65">
        <f t="shared" si="0"/>
        <v>199000</v>
      </c>
      <c r="W33" s="65">
        <v>288292</v>
      </c>
      <c r="X33" s="65">
        <v>210815</v>
      </c>
      <c r="Y33" s="64"/>
      <c r="Z33" s="64"/>
      <c r="AA33" s="64"/>
    </row>
    <row r="34" spans="1:27">
      <c r="A34">
        <v>32</v>
      </c>
      <c r="B34" s="34" t="s">
        <v>14</v>
      </c>
      <c r="C34" t="s">
        <v>193</v>
      </c>
      <c r="D34" s="15"/>
      <c r="E34" s="15"/>
      <c r="F34" s="15"/>
      <c r="G34" s="15"/>
      <c r="H34" s="15"/>
      <c r="I34" s="15"/>
      <c r="J34" s="15"/>
      <c r="K34" s="63" t="str">
        <f>IF($C34='[2]4. Board Level Worksheet'!$C$5,'[2]4. Board Level Worksheet'!$C$18,"")</f>
        <v/>
      </c>
      <c r="L34" s="63" t="str">
        <f>IF($C34='[2]4. Board Level Worksheet'!$C$5,'[2]4. Board Level Worksheet'!$C$19,"")</f>
        <v/>
      </c>
      <c r="M34" s="65" t="str">
        <f>IF($C34='[2]4. Board Level Worksheet'!$C$5,'[2]4. Board Level Worksheet'!$C$21,"")</f>
        <v/>
      </c>
      <c r="N34" s="65" t="str">
        <f>IF($C34='[2]4. Board Level Worksheet'!$C$5,'[2]4. Board Level Worksheet'!$C$28,"")</f>
        <v/>
      </c>
      <c r="O34" s="65" t="str">
        <f>IF($C34='[2]4. Board Level Worksheet'!$C$5,'[2]4. Board Level Worksheet'!#REF!,"")</f>
        <v/>
      </c>
      <c r="P34" t="s">
        <v>193</v>
      </c>
      <c r="Q34" s="65">
        <v>102000</v>
      </c>
      <c r="R34" s="65">
        <v>102000</v>
      </c>
      <c r="S34" s="65">
        <v>42093</v>
      </c>
      <c r="T34" s="65">
        <v>7000</v>
      </c>
      <c r="U34" s="65">
        <v>58</v>
      </c>
      <c r="V34" s="65">
        <f t="shared" si="0"/>
        <v>58000</v>
      </c>
      <c r="W34" s="65">
        <v>178635</v>
      </c>
      <c r="X34" s="65">
        <v>127317</v>
      </c>
      <c r="Y34" s="64"/>
      <c r="Z34" s="64"/>
      <c r="AA34" s="64"/>
    </row>
    <row r="35" spans="1:27">
      <c r="A35">
        <v>33</v>
      </c>
      <c r="B35" s="34" t="s">
        <v>15</v>
      </c>
      <c r="C35" t="s">
        <v>194</v>
      </c>
      <c r="D35" s="15"/>
      <c r="E35" s="15"/>
      <c r="F35" s="15"/>
      <c r="G35" s="15"/>
      <c r="H35" s="15"/>
      <c r="I35" s="15"/>
      <c r="J35" s="15"/>
      <c r="K35" s="63" t="str">
        <f>IF($C35='[2]4. Board Level Worksheet'!$C$5,'[2]4. Board Level Worksheet'!$C$18,"")</f>
        <v/>
      </c>
      <c r="L35" s="63" t="str">
        <f>IF($C35='[2]4. Board Level Worksheet'!$C$5,'[2]4. Board Level Worksheet'!$C$19,"")</f>
        <v/>
      </c>
      <c r="M35" s="65" t="str">
        <f>IF($C35='[2]4. Board Level Worksheet'!$C$5,'[2]4. Board Level Worksheet'!$C$21,"")</f>
        <v/>
      </c>
      <c r="N35" s="65" t="str">
        <f>IF($C35='[2]4. Board Level Worksheet'!$C$5,'[2]4. Board Level Worksheet'!$C$28,"")</f>
        <v/>
      </c>
      <c r="O35" s="65" t="str">
        <f>IF($C35='[2]4. Board Level Worksheet'!$C$5,'[2]4. Board Level Worksheet'!#REF!,"")</f>
        <v/>
      </c>
      <c r="P35" t="s">
        <v>194</v>
      </c>
      <c r="Q35" s="65">
        <v>100900</v>
      </c>
      <c r="R35" s="65">
        <v>100900</v>
      </c>
      <c r="S35" s="65">
        <v>51728</v>
      </c>
      <c r="T35" s="65">
        <v>8000</v>
      </c>
      <c r="U35" s="65">
        <v>215</v>
      </c>
      <c r="V35" s="65">
        <f t="shared" si="0"/>
        <v>215000</v>
      </c>
      <c r="W35" s="65">
        <v>159333</v>
      </c>
      <c r="X35" s="65">
        <v>109628</v>
      </c>
      <c r="Y35" s="64"/>
      <c r="Z35" s="64"/>
      <c r="AA35" s="64"/>
    </row>
    <row r="36" spans="1:27">
      <c r="A36">
        <v>34</v>
      </c>
      <c r="B36" s="34">
        <v>31</v>
      </c>
      <c r="C36" t="s">
        <v>195</v>
      </c>
      <c r="D36" s="15"/>
      <c r="E36" s="15"/>
      <c r="F36" s="15"/>
      <c r="G36" s="15"/>
      <c r="H36" s="15"/>
      <c r="I36" s="15"/>
      <c r="J36" s="15"/>
      <c r="K36" s="63" t="str">
        <f>IF($C36='[2]4. Board Level Worksheet'!$C$5,'[2]4. Board Level Worksheet'!$C$18,"")</f>
        <v/>
      </c>
      <c r="L36" s="63" t="str">
        <f>IF($C36='[2]4. Board Level Worksheet'!$C$5,'[2]4. Board Level Worksheet'!$C$19,"")</f>
        <v/>
      </c>
      <c r="M36" s="65" t="str">
        <f>IF($C36='[2]4. Board Level Worksheet'!$C$5,'[2]4. Board Level Worksheet'!$C$21,"")</f>
        <v/>
      </c>
      <c r="N36" s="65" t="str">
        <f>IF($C36='[2]4. Board Level Worksheet'!$C$5,'[2]4. Board Level Worksheet'!$C$28,"")</f>
        <v/>
      </c>
      <c r="O36" s="65" t="str">
        <f>IF($C36='[2]4. Board Level Worksheet'!$C$5,'[2]4. Board Level Worksheet'!#REF!,"")</f>
        <v/>
      </c>
      <c r="P36" t="s">
        <v>195</v>
      </c>
      <c r="Q36" s="65">
        <v>156700</v>
      </c>
      <c r="R36" s="65">
        <v>156700</v>
      </c>
      <c r="S36" s="65">
        <v>67410</v>
      </c>
      <c r="T36" s="65">
        <v>11000</v>
      </c>
      <c r="U36" s="65">
        <v>56</v>
      </c>
      <c r="V36" s="65">
        <f t="shared" si="0"/>
        <v>56000</v>
      </c>
      <c r="W36" s="65">
        <v>150144</v>
      </c>
      <c r="X36" s="65">
        <v>111558</v>
      </c>
      <c r="Y36" s="64"/>
      <c r="Z36" s="64"/>
      <c r="AA36" s="64"/>
    </row>
    <row r="37" spans="1:27">
      <c r="A37">
        <v>35</v>
      </c>
      <c r="B37" s="34">
        <v>32</v>
      </c>
      <c r="C37" t="s">
        <v>196</v>
      </c>
      <c r="D37" s="15"/>
      <c r="E37" s="15"/>
      <c r="F37" s="15"/>
      <c r="G37" s="15"/>
      <c r="H37" s="15"/>
      <c r="I37" s="15"/>
      <c r="J37" s="15"/>
      <c r="K37" s="63" t="str">
        <f>IF($C37='[2]4. Board Level Worksheet'!$C$5,'[2]4. Board Level Worksheet'!$C$18,"")</f>
        <v/>
      </c>
      <c r="L37" s="63" t="str">
        <f>IF($C37='[2]4. Board Level Worksheet'!$C$5,'[2]4. Board Level Worksheet'!$C$19,"")</f>
        <v/>
      </c>
      <c r="M37" s="65" t="str">
        <f>IF($C37='[2]4. Board Level Worksheet'!$C$5,'[2]4. Board Level Worksheet'!$C$21,"")</f>
        <v/>
      </c>
      <c r="N37" s="65" t="str">
        <f>IF($C37='[2]4. Board Level Worksheet'!$C$5,'[2]4. Board Level Worksheet'!$C$28,"")</f>
        <v/>
      </c>
      <c r="O37" s="65" t="str">
        <f>IF($C37='[2]4. Board Level Worksheet'!$C$5,'[2]4. Board Level Worksheet'!#REF!,"")</f>
        <v/>
      </c>
      <c r="P37" t="s">
        <v>196</v>
      </c>
      <c r="Q37" s="65">
        <v>176400</v>
      </c>
      <c r="R37" s="65">
        <v>176400</v>
      </c>
      <c r="S37" s="65">
        <v>93118</v>
      </c>
      <c r="T37" s="65">
        <v>14000</v>
      </c>
      <c r="U37" s="65">
        <v>37</v>
      </c>
      <c r="V37" s="65">
        <f t="shared" si="0"/>
        <v>37000</v>
      </c>
      <c r="W37" s="65">
        <v>100504</v>
      </c>
      <c r="X37" s="65">
        <v>80125</v>
      </c>
      <c r="Y37" s="64"/>
      <c r="Z37" s="64"/>
      <c r="AA37" s="64"/>
    </row>
    <row r="38" spans="1:27">
      <c r="A38">
        <v>36</v>
      </c>
      <c r="B38" s="34" t="s">
        <v>16</v>
      </c>
      <c r="C38" t="s">
        <v>197</v>
      </c>
      <c r="D38" s="15"/>
      <c r="E38" s="15"/>
      <c r="F38" s="15"/>
      <c r="G38" s="15"/>
      <c r="H38" s="15"/>
      <c r="I38" s="15"/>
      <c r="J38" s="15"/>
      <c r="K38" s="63" t="str">
        <f>IF($C38='[2]4. Board Level Worksheet'!$C$5,'[2]4. Board Level Worksheet'!$C$18,"")</f>
        <v/>
      </c>
      <c r="L38" s="63" t="str">
        <f>IF($C38='[2]4. Board Level Worksheet'!$C$5,'[2]4. Board Level Worksheet'!$C$19,"")</f>
        <v/>
      </c>
      <c r="M38" s="65" t="str">
        <f>IF($C38='[2]4. Board Level Worksheet'!$C$5,'[2]4. Board Level Worksheet'!$C$21,"")</f>
        <v/>
      </c>
      <c r="N38" s="65" t="str">
        <f>IF($C38='[2]4. Board Level Worksheet'!$C$5,'[2]4. Board Level Worksheet'!$C$28,"")</f>
        <v/>
      </c>
      <c r="O38" s="65" t="str">
        <f>IF($C38='[2]4. Board Level Worksheet'!$C$5,'[2]4. Board Level Worksheet'!#REF!,"")</f>
        <v/>
      </c>
      <c r="P38" t="s">
        <v>197</v>
      </c>
      <c r="Q38" s="65">
        <v>50700</v>
      </c>
      <c r="R38" s="65">
        <v>50700</v>
      </c>
      <c r="S38" s="65">
        <v>20789</v>
      </c>
      <c r="T38" s="65">
        <v>6000</v>
      </c>
      <c r="U38" s="65">
        <v>7</v>
      </c>
      <c r="V38" s="65">
        <f t="shared" si="0"/>
        <v>7000</v>
      </c>
      <c r="W38" s="65">
        <v>23810</v>
      </c>
      <c r="X38" s="65">
        <v>20300</v>
      </c>
      <c r="Y38" s="64"/>
      <c r="Z38" s="64"/>
      <c r="AA38" s="64"/>
    </row>
    <row r="39" spans="1:27">
      <c r="A39">
        <v>37</v>
      </c>
      <c r="B39" s="34" t="s">
        <v>17</v>
      </c>
      <c r="C39" t="s">
        <v>198</v>
      </c>
      <c r="D39" s="15"/>
      <c r="E39" s="15"/>
      <c r="F39" s="15"/>
      <c r="G39" s="15"/>
      <c r="H39" s="15"/>
      <c r="I39" s="15"/>
      <c r="J39" s="15"/>
      <c r="K39" s="63" t="str">
        <f>IF($C39='[2]4. Board Level Worksheet'!$C$5,'[2]4. Board Level Worksheet'!$C$18,"")</f>
        <v/>
      </c>
      <c r="L39" s="63" t="str">
        <f>IF($C39='[2]4. Board Level Worksheet'!$C$5,'[2]4. Board Level Worksheet'!$C$19,"")</f>
        <v/>
      </c>
      <c r="M39" s="65" t="str">
        <f>IF($C39='[2]4. Board Level Worksheet'!$C$5,'[2]4. Board Level Worksheet'!$C$21,"")</f>
        <v/>
      </c>
      <c r="N39" s="65" t="str">
        <f>IF($C39='[2]4. Board Level Worksheet'!$C$5,'[2]4. Board Level Worksheet'!$C$28,"")</f>
        <v/>
      </c>
      <c r="O39" s="65" t="str">
        <f>IF($C39='[2]4. Board Level Worksheet'!$C$5,'[2]4. Board Level Worksheet'!#REF!,"")</f>
        <v/>
      </c>
      <c r="P39" t="s">
        <v>198</v>
      </c>
      <c r="Q39" s="65">
        <v>42900</v>
      </c>
      <c r="R39" s="65">
        <v>42900</v>
      </c>
      <c r="S39" s="65">
        <v>16799</v>
      </c>
      <c r="T39" s="65">
        <v>4000</v>
      </c>
      <c r="U39" s="65">
        <v>4</v>
      </c>
      <c r="V39" s="65">
        <f t="shared" si="0"/>
        <v>4000</v>
      </c>
      <c r="W39" s="65">
        <v>23241</v>
      </c>
      <c r="X39" s="65">
        <v>19854</v>
      </c>
      <c r="Y39" s="64"/>
      <c r="Z39" s="64"/>
      <c r="AA39" s="64"/>
    </row>
    <row r="40" spans="1:27">
      <c r="A40">
        <v>38</v>
      </c>
      <c r="B40" s="34" t="s">
        <v>18</v>
      </c>
      <c r="C40" t="s">
        <v>199</v>
      </c>
      <c r="D40" s="15"/>
      <c r="E40" s="15"/>
      <c r="F40" s="15"/>
      <c r="G40" s="15"/>
      <c r="H40" s="15"/>
      <c r="I40" s="15"/>
      <c r="J40" s="15"/>
      <c r="K40" s="63" t="str">
        <f>IF($C40='[2]4. Board Level Worksheet'!$C$5,'[2]4. Board Level Worksheet'!$C$18,"")</f>
        <v/>
      </c>
      <c r="L40" s="63" t="str">
        <f>IF($C40='[2]4. Board Level Worksheet'!$C$5,'[2]4. Board Level Worksheet'!$C$19,"")</f>
        <v/>
      </c>
      <c r="M40" s="65" t="str">
        <f>IF($C40='[2]4. Board Level Worksheet'!$C$5,'[2]4. Board Level Worksheet'!$C$21,"")</f>
        <v/>
      </c>
      <c r="N40" s="65" t="str">
        <f>IF($C40='[2]4. Board Level Worksheet'!$C$5,'[2]4. Board Level Worksheet'!$C$28,"")</f>
        <v/>
      </c>
      <c r="O40" s="65" t="str">
        <f>IF($C40='[2]4. Board Level Worksheet'!$C$5,'[2]4. Board Level Worksheet'!#REF!,"")</f>
        <v/>
      </c>
      <c r="P40" t="s">
        <v>199</v>
      </c>
      <c r="Q40" s="65">
        <v>210300</v>
      </c>
      <c r="R40" s="65">
        <v>210300</v>
      </c>
      <c r="S40" s="65">
        <v>96697</v>
      </c>
      <c r="T40" s="65">
        <v>18000</v>
      </c>
      <c r="U40" s="65">
        <v>22</v>
      </c>
      <c r="V40" s="65">
        <f t="shared" si="0"/>
        <v>22000</v>
      </c>
      <c r="W40" s="65">
        <v>108950</v>
      </c>
      <c r="X40" s="65">
        <v>87236</v>
      </c>
      <c r="Y40" s="64"/>
      <c r="Z40" s="64"/>
      <c r="AA40" s="64"/>
    </row>
    <row r="41" spans="1:27">
      <c r="A41">
        <v>39</v>
      </c>
      <c r="B41" s="34" t="s">
        <v>19</v>
      </c>
      <c r="C41" t="s">
        <v>200</v>
      </c>
      <c r="D41" s="15"/>
      <c r="E41" s="15"/>
      <c r="F41" s="15"/>
      <c r="G41" s="15"/>
      <c r="H41" s="15"/>
      <c r="I41" s="15"/>
      <c r="J41" s="15"/>
      <c r="K41" s="63" t="str">
        <f>IF($C41='[2]4. Board Level Worksheet'!$C$5,'[2]4. Board Level Worksheet'!$C$18,"")</f>
        <v/>
      </c>
      <c r="L41" s="63" t="str">
        <f>IF($C41='[2]4. Board Level Worksheet'!$C$5,'[2]4. Board Level Worksheet'!$C$19,"")</f>
        <v/>
      </c>
      <c r="M41" s="65" t="str">
        <f>IF($C41='[2]4. Board Level Worksheet'!$C$5,'[2]4. Board Level Worksheet'!$C$21,"")</f>
        <v/>
      </c>
      <c r="N41" s="65" t="str">
        <f>IF($C41='[2]4. Board Level Worksheet'!$C$5,'[2]4. Board Level Worksheet'!$C$28,"")</f>
        <v/>
      </c>
      <c r="O41" s="65" t="str">
        <f>IF($C41='[2]4. Board Level Worksheet'!$C$5,'[2]4. Board Level Worksheet'!#REF!,"")</f>
        <v/>
      </c>
      <c r="P41" t="s">
        <v>200</v>
      </c>
      <c r="Q41" s="65">
        <v>77700</v>
      </c>
      <c r="R41" s="65">
        <v>77700</v>
      </c>
      <c r="S41" s="65">
        <v>25886</v>
      </c>
      <c r="T41" s="65">
        <v>5000</v>
      </c>
      <c r="U41" s="65">
        <v>7</v>
      </c>
      <c r="V41" s="65">
        <f t="shared" si="0"/>
        <v>7000</v>
      </c>
      <c r="W41" s="65">
        <v>47476</v>
      </c>
      <c r="X41" s="65">
        <v>39064</v>
      </c>
      <c r="Y41" s="64"/>
      <c r="Z41" s="64"/>
      <c r="AA41" s="64"/>
    </row>
    <row r="42" spans="1:27">
      <c r="A42">
        <v>40</v>
      </c>
      <c r="B42" s="34">
        <v>35</v>
      </c>
      <c r="C42" t="s">
        <v>201</v>
      </c>
      <c r="D42" s="15"/>
      <c r="E42" s="15"/>
      <c r="F42" s="15"/>
      <c r="G42" s="15"/>
      <c r="H42" s="15"/>
      <c r="I42" s="15"/>
      <c r="J42" s="15"/>
      <c r="K42" s="63" t="str">
        <f>IF($C42='[2]4. Board Level Worksheet'!$C$5,'[2]4. Board Level Worksheet'!$C$18,"")</f>
        <v/>
      </c>
      <c r="L42" s="63" t="str">
        <f>IF($C42='[2]4. Board Level Worksheet'!$C$5,'[2]4. Board Level Worksheet'!$C$19,"")</f>
        <v/>
      </c>
      <c r="M42" s="65" t="str">
        <f>IF($C42='[2]4. Board Level Worksheet'!$C$5,'[2]4. Board Level Worksheet'!$C$21,"")</f>
        <v/>
      </c>
      <c r="N42" s="65" t="str">
        <f>IF($C42='[2]4. Board Level Worksheet'!$C$5,'[2]4. Board Level Worksheet'!$C$28,"")</f>
        <v/>
      </c>
      <c r="O42" s="65" t="str">
        <f>IF($C42='[2]4. Board Level Worksheet'!$C$5,'[2]4. Board Level Worksheet'!#REF!,"")</f>
        <v/>
      </c>
      <c r="P42" t="s">
        <v>201</v>
      </c>
      <c r="Q42" s="65">
        <v>124500</v>
      </c>
      <c r="R42" s="65">
        <v>124500</v>
      </c>
      <c r="S42" s="65">
        <v>67335</v>
      </c>
      <c r="T42" s="65">
        <v>13000</v>
      </c>
      <c r="U42" s="65">
        <v>15</v>
      </c>
      <c r="V42" s="65">
        <f t="shared" si="0"/>
        <v>15000</v>
      </c>
      <c r="W42" s="65">
        <v>68689</v>
      </c>
      <c r="X42" s="65">
        <v>55030</v>
      </c>
      <c r="Y42" s="64"/>
      <c r="Z42" s="64"/>
      <c r="AA42" s="64"/>
    </row>
    <row r="43" spans="1:27">
      <c r="A43">
        <v>41</v>
      </c>
      <c r="B43" s="34">
        <v>36</v>
      </c>
      <c r="C43" t="s">
        <v>202</v>
      </c>
      <c r="D43" s="15"/>
      <c r="E43" s="15"/>
      <c r="F43" s="15"/>
      <c r="G43" s="15"/>
      <c r="H43" s="15"/>
      <c r="I43" s="15"/>
      <c r="J43" s="15"/>
      <c r="K43" s="63" t="str">
        <f>IF($C43='[2]4. Board Level Worksheet'!$C$5,'[2]4. Board Level Worksheet'!$C$18,"")</f>
        <v/>
      </c>
      <c r="L43" s="63" t="str">
        <f>IF($C43='[2]4. Board Level Worksheet'!$C$5,'[2]4. Board Level Worksheet'!$C$19,"")</f>
        <v/>
      </c>
      <c r="M43" s="65" t="str">
        <f>IF($C43='[2]4. Board Level Worksheet'!$C$5,'[2]4. Board Level Worksheet'!$C$21,"")</f>
        <v/>
      </c>
      <c r="N43" s="65" t="str">
        <f>IF($C43='[2]4. Board Level Worksheet'!$C$5,'[2]4. Board Level Worksheet'!$C$28,"")</f>
        <v/>
      </c>
      <c r="O43" s="65" t="str">
        <f>IF($C43='[2]4. Board Level Worksheet'!$C$5,'[2]4. Board Level Worksheet'!#REF!,"")</f>
        <v/>
      </c>
      <c r="P43" t="s">
        <v>202</v>
      </c>
      <c r="Q43" s="65">
        <v>158300</v>
      </c>
      <c r="R43" s="65">
        <v>158300</v>
      </c>
      <c r="S43" s="65">
        <v>66229</v>
      </c>
      <c r="T43" s="65">
        <v>13000</v>
      </c>
      <c r="U43" s="65">
        <v>52</v>
      </c>
      <c r="V43" s="65">
        <f t="shared" si="0"/>
        <v>52000</v>
      </c>
      <c r="W43" s="65">
        <v>114830</v>
      </c>
      <c r="X43" s="65">
        <v>87646</v>
      </c>
      <c r="Y43" s="64"/>
      <c r="Z43" s="64"/>
      <c r="AA43" s="64"/>
    </row>
    <row r="44" spans="1:27">
      <c r="A44">
        <v>42</v>
      </c>
      <c r="B44" s="34">
        <v>37</v>
      </c>
      <c r="C44" t="s">
        <v>203</v>
      </c>
      <c r="D44" s="15"/>
      <c r="E44" s="15"/>
      <c r="F44" s="15"/>
      <c r="G44" s="15"/>
      <c r="H44" s="15"/>
      <c r="I44" s="15"/>
      <c r="J44" s="15"/>
      <c r="K44" s="63" t="str">
        <f>IF($C44='[2]4. Board Level Worksheet'!$C$5,'[2]4. Board Level Worksheet'!$C$18,"")</f>
        <v/>
      </c>
      <c r="L44" s="63" t="str">
        <f>IF($C44='[2]4. Board Level Worksheet'!$C$5,'[2]4. Board Level Worksheet'!$C$19,"")</f>
        <v/>
      </c>
      <c r="M44" s="65" t="str">
        <f>IF($C44='[2]4. Board Level Worksheet'!$C$5,'[2]4. Board Level Worksheet'!$C$21,"")</f>
        <v/>
      </c>
      <c r="N44" s="65" t="str">
        <f>IF($C44='[2]4. Board Level Worksheet'!$C$5,'[2]4. Board Level Worksheet'!$C$28,"")</f>
        <v/>
      </c>
      <c r="O44" s="65" t="str">
        <f>IF($C44='[2]4. Board Level Worksheet'!$C$5,'[2]4. Board Level Worksheet'!#REF!,"")</f>
        <v/>
      </c>
      <c r="P44" t="s">
        <v>203</v>
      </c>
      <c r="Q44" s="65">
        <v>454500</v>
      </c>
      <c r="R44" s="65">
        <v>454500</v>
      </c>
      <c r="S44" s="65">
        <v>283090</v>
      </c>
      <c r="T44" s="65">
        <v>40000</v>
      </c>
      <c r="U44" s="65">
        <v>167</v>
      </c>
      <c r="V44" s="65">
        <f t="shared" si="0"/>
        <v>167000</v>
      </c>
      <c r="W44" s="65">
        <v>390603</v>
      </c>
      <c r="X44" s="65">
        <v>268005</v>
      </c>
      <c r="Y44" s="64"/>
      <c r="Z44" s="64"/>
      <c r="AA44" s="64"/>
    </row>
    <row r="45" spans="1:27">
      <c r="A45">
        <v>43</v>
      </c>
      <c r="B45" s="34">
        <v>38</v>
      </c>
      <c r="C45" t="s">
        <v>3</v>
      </c>
      <c r="D45" s="15"/>
      <c r="E45" s="15"/>
      <c r="F45" s="15"/>
      <c r="G45" s="15"/>
      <c r="H45" s="15"/>
      <c r="I45" s="15"/>
      <c r="J45" s="15"/>
      <c r="K45" s="63" t="str">
        <f>IF($C45='[2]4. Board Level Worksheet'!$C$5,'[2]4. Board Level Worksheet'!$C$18,"")</f>
        <v/>
      </c>
      <c r="L45" s="63" t="str">
        <f>IF($C45='[2]4. Board Level Worksheet'!$C$5,'[2]4. Board Level Worksheet'!$C$19,"")</f>
        <v/>
      </c>
      <c r="M45" s="65" t="str">
        <f>IF($C45='[2]4. Board Level Worksheet'!$C$5,'[2]4. Board Level Worksheet'!$C$21,"")</f>
        <v/>
      </c>
      <c r="N45" s="65" t="str">
        <f>IF($C45='[2]4. Board Level Worksheet'!$C$5,'[2]4. Board Level Worksheet'!$C$28,"")</f>
        <v/>
      </c>
      <c r="O45" s="65" t="str">
        <f>IF($C45='[2]4. Board Level Worksheet'!$C$5,'[2]4. Board Level Worksheet'!#REF!,"")</f>
        <v/>
      </c>
      <c r="P45" t="s">
        <v>3</v>
      </c>
      <c r="Q45" s="65">
        <v>523800</v>
      </c>
      <c r="R45" s="65">
        <v>523800</v>
      </c>
      <c r="S45" s="65">
        <v>303142</v>
      </c>
      <c r="T45" s="65">
        <v>50000</v>
      </c>
      <c r="U45" s="65">
        <v>69</v>
      </c>
      <c r="V45" s="65">
        <f t="shared" si="0"/>
        <v>69000</v>
      </c>
      <c r="W45" s="65">
        <v>318080</v>
      </c>
      <c r="X45" s="65">
        <v>248981</v>
      </c>
      <c r="Y45" s="64"/>
      <c r="Z45" s="64"/>
      <c r="AA45" s="64"/>
    </row>
    <row r="46" spans="1:27">
      <c r="A46">
        <v>44</v>
      </c>
      <c r="B46" s="34">
        <v>39</v>
      </c>
      <c r="C46" t="s">
        <v>204</v>
      </c>
      <c r="D46" s="15"/>
      <c r="E46" s="15"/>
      <c r="F46" s="15"/>
      <c r="G46" s="15"/>
      <c r="H46" s="15"/>
      <c r="I46" s="15"/>
      <c r="J46" s="15"/>
      <c r="K46" s="63" t="str">
        <f>IF($C46='[2]4. Board Level Worksheet'!$C$5,'[2]4. Board Level Worksheet'!$C$18,"")</f>
        <v/>
      </c>
      <c r="L46" s="63" t="str">
        <f>IF($C46='[2]4. Board Level Worksheet'!$C$5,'[2]4. Board Level Worksheet'!$C$19,"")</f>
        <v/>
      </c>
      <c r="M46" s="65" t="str">
        <f>IF($C46='[2]4. Board Level Worksheet'!$C$5,'[2]4. Board Level Worksheet'!$C$21,"")</f>
        <v/>
      </c>
      <c r="N46" s="65" t="str">
        <f>IF($C46='[2]4. Board Level Worksheet'!$C$5,'[2]4. Board Level Worksheet'!$C$28,"")</f>
        <v/>
      </c>
      <c r="O46" s="65" t="str">
        <f>IF($C46='[2]4. Board Level Worksheet'!$C$5,'[2]4. Board Level Worksheet'!#REF!,"")</f>
        <v/>
      </c>
      <c r="P46" t="s">
        <v>204</v>
      </c>
      <c r="Q46" s="65">
        <v>227000</v>
      </c>
      <c r="R46" s="65">
        <v>227000</v>
      </c>
      <c r="S46" s="65">
        <v>125966</v>
      </c>
      <c r="T46" s="65">
        <v>21000</v>
      </c>
      <c r="U46" s="65">
        <v>75</v>
      </c>
      <c r="V46" s="65">
        <f t="shared" si="0"/>
        <v>75000</v>
      </c>
      <c r="W46" s="65">
        <v>166436</v>
      </c>
      <c r="X46" s="65">
        <v>124033</v>
      </c>
      <c r="Y46" s="64"/>
      <c r="Z46" s="64"/>
      <c r="AA46" s="64"/>
    </row>
    <row r="47" spans="1:27">
      <c r="A47">
        <v>45</v>
      </c>
      <c r="B47" s="34">
        <v>40</v>
      </c>
      <c r="C47" t="s">
        <v>205</v>
      </c>
      <c r="D47" s="15"/>
      <c r="E47" s="15"/>
      <c r="F47" s="15"/>
      <c r="G47" s="15"/>
      <c r="H47" s="15"/>
      <c r="I47" s="15"/>
      <c r="J47" s="15"/>
      <c r="K47" s="63" t="str">
        <f>IF($C47='[2]4. Board Level Worksheet'!$C$5,'[2]4. Board Level Worksheet'!$C$18,"")</f>
        <v/>
      </c>
      <c r="L47" s="63" t="str">
        <f>IF($C47='[2]4. Board Level Worksheet'!$C$5,'[2]4. Board Level Worksheet'!$C$19,"")</f>
        <v/>
      </c>
      <c r="M47" s="65" t="str">
        <f>IF($C47='[2]4. Board Level Worksheet'!$C$5,'[2]4. Board Level Worksheet'!$C$21,"")</f>
        <v/>
      </c>
      <c r="N47" s="65" t="str">
        <f>IF($C47='[2]4. Board Level Worksheet'!$C$5,'[2]4. Board Level Worksheet'!$C$28,"")</f>
        <v/>
      </c>
      <c r="O47" s="65" t="str">
        <f>IF($C47='[2]4. Board Level Worksheet'!$C$5,'[2]4. Board Level Worksheet'!#REF!,"")</f>
        <v/>
      </c>
      <c r="P47" t="s">
        <v>205</v>
      </c>
      <c r="Q47" s="65">
        <v>2024700</v>
      </c>
      <c r="R47" s="65">
        <v>2024700</v>
      </c>
      <c r="S47" s="65">
        <v>1221920</v>
      </c>
      <c r="T47" s="65">
        <v>203000</v>
      </c>
      <c r="U47" s="65">
        <v>1766</v>
      </c>
      <c r="V47" s="65">
        <f t="shared" si="0"/>
        <v>1766000</v>
      </c>
      <c r="W47" s="65">
        <v>2043519</v>
      </c>
      <c r="X47" s="65">
        <v>1419899</v>
      </c>
      <c r="Y47" s="64"/>
      <c r="Z47" s="64"/>
      <c r="AA47" s="64"/>
    </row>
    <row r="48" spans="1:27">
      <c r="A48">
        <v>46</v>
      </c>
      <c r="B48" s="34">
        <v>41</v>
      </c>
      <c r="C48" t="s">
        <v>206</v>
      </c>
      <c r="D48" s="15"/>
      <c r="E48" s="15"/>
      <c r="F48" s="15"/>
      <c r="G48" s="15"/>
      <c r="H48" s="15"/>
      <c r="I48" s="15"/>
      <c r="J48" s="15"/>
      <c r="K48" s="63" t="str">
        <f>IF($C48='[2]4. Board Level Worksheet'!$C$5,'[2]4. Board Level Worksheet'!$C$18,"")</f>
        <v/>
      </c>
      <c r="L48" s="63" t="str">
        <f>IF($C48='[2]4. Board Level Worksheet'!$C$5,'[2]4. Board Level Worksheet'!$C$19,"")</f>
        <v/>
      </c>
      <c r="M48" s="65" t="str">
        <f>IF($C48='[2]4. Board Level Worksheet'!$C$5,'[2]4. Board Level Worksheet'!$C$21,"")</f>
        <v/>
      </c>
      <c r="N48" s="65" t="str">
        <f>IF($C48='[2]4. Board Level Worksheet'!$C$5,'[2]4. Board Level Worksheet'!$C$28,"")</f>
        <v/>
      </c>
      <c r="O48" s="65" t="str">
        <f>IF($C48='[2]4. Board Level Worksheet'!$C$5,'[2]4. Board Level Worksheet'!#REF!,"")</f>
        <v/>
      </c>
      <c r="P48" t="s">
        <v>206</v>
      </c>
      <c r="Q48" s="65">
        <v>367900</v>
      </c>
      <c r="R48" s="65">
        <v>367900</v>
      </c>
      <c r="S48" s="65">
        <v>211308</v>
      </c>
      <c r="T48" s="65">
        <v>32000</v>
      </c>
      <c r="U48" s="65">
        <v>39</v>
      </c>
      <c r="V48" s="65">
        <f t="shared" si="0"/>
        <v>39000</v>
      </c>
      <c r="W48" s="65">
        <v>212374</v>
      </c>
      <c r="X48" s="65">
        <v>173578</v>
      </c>
      <c r="Y48" s="64"/>
      <c r="Z48" s="64"/>
      <c r="AA48" s="64"/>
    </row>
    <row r="49" spans="1:27">
      <c r="A49">
        <v>47</v>
      </c>
      <c r="B49" s="34">
        <v>42</v>
      </c>
      <c r="C49" t="s">
        <v>207</v>
      </c>
      <c r="D49" s="15"/>
      <c r="E49" s="15"/>
      <c r="F49" s="15"/>
      <c r="G49" s="15"/>
      <c r="H49" s="15"/>
      <c r="I49" s="15"/>
      <c r="J49" s="15"/>
      <c r="K49" s="63" t="str">
        <f>IF($C49='[2]4. Board Level Worksheet'!$C$5,'[2]4. Board Level Worksheet'!$C$18,"")</f>
        <v/>
      </c>
      <c r="L49" s="63" t="str">
        <f>IF($C49='[2]4. Board Level Worksheet'!$C$5,'[2]4. Board Level Worksheet'!$C$19,"")</f>
        <v/>
      </c>
      <c r="M49" s="65" t="str">
        <f>IF($C49='[2]4. Board Level Worksheet'!$C$5,'[2]4. Board Level Worksheet'!$C$21,"")</f>
        <v/>
      </c>
      <c r="N49" s="65" t="str">
        <f>IF($C49='[2]4. Board Level Worksheet'!$C$5,'[2]4. Board Level Worksheet'!$C$28,"")</f>
        <v/>
      </c>
      <c r="O49" s="65" t="str">
        <f>IF($C49='[2]4. Board Level Worksheet'!$C$5,'[2]4. Board Level Worksheet'!#REF!,"")</f>
        <v/>
      </c>
      <c r="P49" t="s">
        <v>207</v>
      </c>
      <c r="Q49" s="65">
        <v>1027000</v>
      </c>
      <c r="R49" s="65">
        <v>1027000</v>
      </c>
      <c r="S49" s="65">
        <v>697289</v>
      </c>
      <c r="T49" s="65">
        <v>141000</v>
      </c>
      <c r="U49" s="65">
        <v>499</v>
      </c>
      <c r="V49" s="65">
        <f t="shared" si="0"/>
        <v>499000</v>
      </c>
      <c r="W49" s="65">
        <v>542858</v>
      </c>
      <c r="X49" s="65">
        <v>437832</v>
      </c>
      <c r="Y49" s="64"/>
      <c r="Z49" s="64"/>
      <c r="AA49" s="64"/>
    </row>
    <row r="50" spans="1:27">
      <c r="A50">
        <v>48</v>
      </c>
      <c r="B50" s="34">
        <v>43</v>
      </c>
      <c r="C50" t="s">
        <v>208</v>
      </c>
      <c r="D50" s="15"/>
      <c r="E50" s="15"/>
      <c r="F50" s="15"/>
      <c r="G50" s="15"/>
      <c r="H50" s="15"/>
      <c r="I50" s="15"/>
      <c r="J50" s="15"/>
      <c r="K50" s="63" t="str">
        <f>IF($C50='[2]4. Board Level Worksheet'!$C$5,'[2]4. Board Level Worksheet'!$C$18,"")</f>
        <v/>
      </c>
      <c r="L50" s="63" t="str">
        <f>IF($C50='[2]4. Board Level Worksheet'!$C$5,'[2]4. Board Level Worksheet'!$C$19,"")</f>
        <v/>
      </c>
      <c r="M50" s="65" t="str">
        <f>IF($C50='[2]4. Board Level Worksheet'!$C$5,'[2]4. Board Level Worksheet'!$C$21,"")</f>
        <v/>
      </c>
      <c r="N50" s="65" t="str">
        <f>IF($C50='[2]4. Board Level Worksheet'!$C$5,'[2]4. Board Level Worksheet'!$C$28,"")</f>
        <v/>
      </c>
      <c r="O50" s="65" t="str">
        <f>IF($C50='[2]4. Board Level Worksheet'!$C$5,'[2]4. Board Level Worksheet'!#REF!,"")</f>
        <v/>
      </c>
      <c r="P50" t="s">
        <v>208</v>
      </c>
      <c r="Q50" s="65">
        <v>1702200</v>
      </c>
      <c r="R50" s="65">
        <v>1702200</v>
      </c>
      <c r="S50" s="65">
        <v>1034392.9999999999</v>
      </c>
      <c r="T50" s="65">
        <v>131000</v>
      </c>
      <c r="U50" s="65">
        <v>160</v>
      </c>
      <c r="V50" s="65">
        <f t="shared" si="0"/>
        <v>160000</v>
      </c>
      <c r="W50" s="65">
        <v>743208</v>
      </c>
      <c r="X50" s="65">
        <v>625298</v>
      </c>
      <c r="Y50" s="64"/>
      <c r="Z50" s="64"/>
      <c r="AA50" s="64"/>
    </row>
    <row r="51" spans="1:27">
      <c r="A51">
        <v>49</v>
      </c>
      <c r="B51" s="34">
        <v>44</v>
      </c>
      <c r="C51" t="s">
        <v>209</v>
      </c>
      <c r="D51" s="15"/>
      <c r="E51" s="15"/>
      <c r="F51" s="15"/>
      <c r="G51" s="15"/>
      <c r="H51" s="15"/>
      <c r="I51" s="15"/>
      <c r="J51" s="15"/>
      <c r="K51" s="63" t="str">
        <f>IF($C51='[2]4. Board Level Worksheet'!$C$5,'[2]4. Board Level Worksheet'!$C$18,"")</f>
        <v/>
      </c>
      <c r="L51" s="63" t="str">
        <f>IF($C51='[2]4. Board Level Worksheet'!$C$5,'[2]4. Board Level Worksheet'!$C$19,"")</f>
        <v/>
      </c>
      <c r="M51" s="65" t="str">
        <f>IF($C51='[2]4. Board Level Worksheet'!$C$5,'[2]4. Board Level Worksheet'!$C$21,"")</f>
        <v/>
      </c>
      <c r="N51" s="65" t="str">
        <f>IF($C51='[2]4. Board Level Worksheet'!$C$5,'[2]4. Board Level Worksheet'!$C$28,"")</f>
        <v/>
      </c>
      <c r="O51" s="65" t="str">
        <f>IF($C51='[2]4. Board Level Worksheet'!$C$5,'[2]4. Board Level Worksheet'!#REF!,"")</f>
        <v/>
      </c>
      <c r="P51" t="s">
        <v>209</v>
      </c>
      <c r="Q51" s="65">
        <v>500400</v>
      </c>
      <c r="R51" s="65">
        <v>500400</v>
      </c>
      <c r="S51" s="65">
        <v>311761</v>
      </c>
      <c r="T51" s="65">
        <v>55000</v>
      </c>
      <c r="U51" s="65">
        <v>72</v>
      </c>
      <c r="V51" s="65">
        <f t="shared" si="0"/>
        <v>72000</v>
      </c>
      <c r="W51" s="65">
        <v>255485</v>
      </c>
      <c r="X51" s="65">
        <v>214379</v>
      </c>
      <c r="Y51" s="64"/>
      <c r="Z51" s="64"/>
      <c r="AA51" s="64"/>
    </row>
    <row r="52" spans="1:27">
      <c r="A52">
        <v>50</v>
      </c>
      <c r="B52" s="34">
        <v>45</v>
      </c>
      <c r="C52" t="s">
        <v>210</v>
      </c>
      <c r="D52" s="15"/>
      <c r="E52" s="15"/>
      <c r="F52" s="15"/>
      <c r="G52" s="15"/>
      <c r="H52" s="15"/>
      <c r="I52" s="15"/>
      <c r="J52" s="15"/>
      <c r="K52" s="63" t="str">
        <f>IF($C52='[2]4. Board Level Worksheet'!$C$5,'[2]4. Board Level Worksheet'!$C$18,"")</f>
        <v/>
      </c>
      <c r="L52" s="63" t="str">
        <f>IF($C52='[2]4. Board Level Worksheet'!$C$5,'[2]4. Board Level Worksheet'!$C$19,"")</f>
        <v/>
      </c>
      <c r="M52" s="65" t="str">
        <f>IF($C52='[2]4. Board Level Worksheet'!$C$5,'[2]4. Board Level Worksheet'!$C$21,"")</f>
        <v/>
      </c>
      <c r="N52" s="65" t="str">
        <f>IF($C52='[2]4. Board Level Worksheet'!$C$5,'[2]4. Board Level Worksheet'!$C$28,"")</f>
        <v/>
      </c>
      <c r="O52" s="65" t="str">
        <f>IF($C52='[2]4. Board Level Worksheet'!$C$5,'[2]4. Board Level Worksheet'!#REF!,"")</f>
        <v/>
      </c>
      <c r="P52" t="s">
        <v>210</v>
      </c>
      <c r="Q52" s="65">
        <v>471100</v>
      </c>
      <c r="R52" s="65">
        <v>471100</v>
      </c>
      <c r="S52" s="65">
        <v>295396</v>
      </c>
      <c r="T52" s="65">
        <v>47000</v>
      </c>
      <c r="U52" s="65">
        <v>98</v>
      </c>
      <c r="V52" s="65">
        <f t="shared" si="0"/>
        <v>98000</v>
      </c>
      <c r="W52" s="65">
        <v>321391</v>
      </c>
      <c r="X52" s="65">
        <v>248496</v>
      </c>
      <c r="Y52" s="64"/>
      <c r="Z52" s="64"/>
      <c r="AA52" s="64"/>
    </row>
    <row r="53" spans="1:27">
      <c r="A53">
        <v>51</v>
      </c>
      <c r="B53" s="34">
        <v>46</v>
      </c>
      <c r="C53" t="s">
        <v>211</v>
      </c>
      <c r="D53" s="15"/>
      <c r="E53" s="15"/>
      <c r="F53" s="15"/>
      <c r="G53" s="15"/>
      <c r="H53" s="15"/>
      <c r="I53" s="15"/>
      <c r="J53" s="15"/>
      <c r="K53" s="63" t="str">
        <f>IF($C53='[2]4. Board Level Worksheet'!$C$5,'[2]4. Board Level Worksheet'!$C$18,"")</f>
        <v/>
      </c>
      <c r="L53" s="63" t="str">
        <f>IF($C53='[2]4. Board Level Worksheet'!$C$5,'[2]4. Board Level Worksheet'!$C$19,"")</f>
        <v/>
      </c>
      <c r="M53" s="65" t="str">
        <f>IF($C53='[2]4. Board Level Worksheet'!$C$5,'[2]4. Board Level Worksheet'!$C$21,"")</f>
        <v/>
      </c>
      <c r="N53" s="65" t="str">
        <f>IF($C53='[2]4. Board Level Worksheet'!$C$5,'[2]4. Board Level Worksheet'!$C$28,"")</f>
        <v/>
      </c>
      <c r="O53" s="65" t="str">
        <f>IF($C53='[2]4. Board Level Worksheet'!$C$5,'[2]4. Board Level Worksheet'!#REF!,"")</f>
        <v/>
      </c>
      <c r="P53" t="s">
        <v>211</v>
      </c>
      <c r="Q53" s="65">
        <v>582000</v>
      </c>
      <c r="R53" s="65">
        <v>582000</v>
      </c>
      <c r="S53" s="65">
        <v>503317</v>
      </c>
      <c r="T53" s="65">
        <v>77000</v>
      </c>
      <c r="U53" s="65">
        <v>105</v>
      </c>
      <c r="V53" s="65">
        <f t="shared" si="0"/>
        <v>105000</v>
      </c>
      <c r="W53" s="65">
        <v>265281</v>
      </c>
      <c r="X53" s="65">
        <v>224478</v>
      </c>
      <c r="Y53" s="64"/>
      <c r="Z53" s="64"/>
      <c r="AA53" s="64"/>
    </row>
    <row r="54" spans="1:27">
      <c r="A54">
        <v>52</v>
      </c>
      <c r="B54" s="34">
        <v>47</v>
      </c>
      <c r="C54" t="s">
        <v>212</v>
      </c>
      <c r="D54" s="15"/>
      <c r="E54" s="15"/>
      <c r="F54" s="15"/>
      <c r="G54" s="15"/>
      <c r="H54" s="15"/>
      <c r="I54" s="15"/>
      <c r="J54" s="15"/>
      <c r="K54" s="63" t="str">
        <f>IF($C54='[2]4. Board Level Worksheet'!$C$5,'[2]4. Board Level Worksheet'!$C$18,"")</f>
        <v/>
      </c>
      <c r="L54" s="63" t="str">
        <f>IF($C54='[2]4. Board Level Worksheet'!$C$5,'[2]4. Board Level Worksheet'!$C$19,"")</f>
        <v/>
      </c>
      <c r="M54" s="65" t="str">
        <f>IF($C54='[2]4. Board Level Worksheet'!$C$5,'[2]4. Board Level Worksheet'!$C$21,"")</f>
        <v/>
      </c>
      <c r="N54" s="65" t="str">
        <f>IF($C54='[2]4. Board Level Worksheet'!$C$5,'[2]4. Board Level Worksheet'!$C$28,"")</f>
        <v/>
      </c>
      <c r="O54" s="65" t="str">
        <f>IF($C54='[2]4. Board Level Worksheet'!$C$5,'[2]4. Board Level Worksheet'!#REF!,"")</f>
        <v/>
      </c>
      <c r="P54" t="s">
        <v>212</v>
      </c>
      <c r="Q54" s="65">
        <v>567800</v>
      </c>
      <c r="R54" s="65">
        <v>567800</v>
      </c>
      <c r="S54" s="65">
        <v>418581</v>
      </c>
      <c r="T54" s="65">
        <v>70000</v>
      </c>
      <c r="U54" s="65">
        <v>283</v>
      </c>
      <c r="V54" s="65">
        <f t="shared" si="0"/>
        <v>283000</v>
      </c>
      <c r="W54" s="65">
        <v>410195</v>
      </c>
      <c r="X54" s="65">
        <v>310638</v>
      </c>
      <c r="Y54" s="64"/>
      <c r="Z54" s="64"/>
      <c r="AA54" s="64"/>
    </row>
    <row r="55" spans="1:27">
      <c r="A55">
        <v>53</v>
      </c>
      <c r="B55" s="34">
        <v>48</v>
      </c>
      <c r="C55" t="s">
        <v>213</v>
      </c>
      <c r="D55" s="15"/>
      <c r="E55" s="15"/>
      <c r="F55" s="15"/>
      <c r="G55" s="15"/>
      <c r="H55" s="15"/>
      <c r="I55" s="15"/>
      <c r="J55" s="15"/>
      <c r="K55" s="63" t="str">
        <f>IF($C55='[2]4. Board Level Worksheet'!$C$5,'[2]4. Board Level Worksheet'!$C$18,"")</f>
        <v/>
      </c>
      <c r="L55" s="63" t="str">
        <f>IF($C55='[2]4. Board Level Worksheet'!$C$5,'[2]4. Board Level Worksheet'!$C$19,"")</f>
        <v/>
      </c>
      <c r="M55" s="65" t="str">
        <f>IF($C55='[2]4. Board Level Worksheet'!$C$5,'[2]4. Board Level Worksheet'!$C$21,"")</f>
        <v/>
      </c>
      <c r="N55" s="65" t="str">
        <f>IF($C55='[2]4. Board Level Worksheet'!$C$5,'[2]4. Board Level Worksheet'!$C$28,"")</f>
        <v/>
      </c>
      <c r="O55" s="65" t="str">
        <f>IF($C55='[2]4. Board Level Worksheet'!$C$5,'[2]4. Board Level Worksheet'!#REF!,"")</f>
        <v/>
      </c>
      <c r="P55" t="s">
        <v>213</v>
      </c>
      <c r="Q55" s="65">
        <v>207000</v>
      </c>
      <c r="R55" s="65">
        <v>207000</v>
      </c>
      <c r="S55" s="65">
        <v>108067</v>
      </c>
      <c r="T55" s="65">
        <v>20000</v>
      </c>
      <c r="U55" s="65">
        <v>25</v>
      </c>
      <c r="V55" s="65">
        <f t="shared" si="0"/>
        <v>25000</v>
      </c>
      <c r="W55" s="65">
        <v>110092</v>
      </c>
      <c r="X55" s="65">
        <v>92149</v>
      </c>
      <c r="Y55" s="64"/>
      <c r="Z55" s="64"/>
      <c r="AA55" s="64"/>
    </row>
    <row r="56" spans="1:27">
      <c r="A56">
        <v>54</v>
      </c>
      <c r="B56" s="34">
        <v>49</v>
      </c>
      <c r="C56" t="s">
        <v>214</v>
      </c>
      <c r="D56" s="15"/>
      <c r="E56" s="15"/>
      <c r="F56" s="15"/>
      <c r="G56" s="15"/>
      <c r="H56" s="15"/>
      <c r="I56" s="15"/>
      <c r="J56" s="15"/>
      <c r="K56" s="63" t="str">
        <f>IF($C56='[2]4. Board Level Worksheet'!$C$5,'[2]4. Board Level Worksheet'!$C$18,"")</f>
        <v/>
      </c>
      <c r="L56" s="63" t="str">
        <f>IF($C56='[2]4. Board Level Worksheet'!$C$5,'[2]4. Board Level Worksheet'!$C$19,"")</f>
        <v/>
      </c>
      <c r="M56" s="65" t="str">
        <f>IF($C56='[2]4. Board Level Worksheet'!$C$5,'[2]4. Board Level Worksheet'!$C$21,"")</f>
        <v/>
      </c>
      <c r="N56" s="65" t="str">
        <f>IF($C56='[2]4. Board Level Worksheet'!$C$5,'[2]4. Board Level Worksheet'!$C$28,"")</f>
        <v/>
      </c>
      <c r="O56" s="65" t="str">
        <f>IF($C56='[2]4. Board Level Worksheet'!$C$5,'[2]4. Board Level Worksheet'!#REF!,"")</f>
        <v/>
      </c>
      <c r="P56" t="s">
        <v>214</v>
      </c>
      <c r="Q56" s="65">
        <v>500800</v>
      </c>
      <c r="R56" s="65">
        <v>500800</v>
      </c>
      <c r="S56" s="65">
        <v>344326</v>
      </c>
      <c r="T56" s="65">
        <v>52000</v>
      </c>
      <c r="U56" s="65">
        <v>69</v>
      </c>
      <c r="V56" s="65">
        <f t="shared" si="0"/>
        <v>69000</v>
      </c>
      <c r="W56" s="65">
        <v>276127</v>
      </c>
      <c r="X56" s="65">
        <v>220731</v>
      </c>
      <c r="Y56" s="64"/>
      <c r="Z56" s="64"/>
      <c r="AA56" s="64"/>
    </row>
    <row r="57" spans="1:27">
      <c r="A57">
        <v>55</v>
      </c>
      <c r="B57" s="34">
        <v>50</v>
      </c>
      <c r="C57" t="s">
        <v>215</v>
      </c>
      <c r="D57" s="15"/>
      <c r="E57" s="15"/>
      <c r="F57" s="15"/>
      <c r="G57" s="15"/>
      <c r="H57" s="15"/>
      <c r="I57" s="15"/>
      <c r="J57" s="15"/>
      <c r="K57" s="63" t="str">
        <f>IF($C57='[2]4. Board Level Worksheet'!$C$5,'[2]4. Board Level Worksheet'!$C$18,"")</f>
        <v/>
      </c>
      <c r="L57" s="63" t="str">
        <f>IF($C57='[2]4. Board Level Worksheet'!$C$5,'[2]4. Board Level Worksheet'!$C$19,"")</f>
        <v/>
      </c>
      <c r="M57" s="65" t="str">
        <f>IF($C57='[2]4. Board Level Worksheet'!$C$5,'[2]4. Board Level Worksheet'!$C$21,"")</f>
        <v/>
      </c>
      <c r="N57" s="65" t="str">
        <f>IF($C57='[2]4. Board Level Worksheet'!$C$5,'[2]4. Board Level Worksheet'!$C$28,"")</f>
        <v/>
      </c>
      <c r="O57" s="65" t="str">
        <f>IF($C57='[2]4. Board Level Worksheet'!$C$5,'[2]4. Board Level Worksheet'!#REF!,"")</f>
        <v/>
      </c>
      <c r="P57" t="s">
        <v>215</v>
      </c>
      <c r="Q57" s="65">
        <v>552300</v>
      </c>
      <c r="R57" s="65">
        <v>552300</v>
      </c>
      <c r="S57" s="65">
        <v>275261</v>
      </c>
      <c r="T57" s="65">
        <v>57000</v>
      </c>
      <c r="U57" s="65">
        <v>147</v>
      </c>
      <c r="V57" s="65">
        <f t="shared" si="0"/>
        <v>147000</v>
      </c>
      <c r="W57" s="65">
        <v>301302</v>
      </c>
      <c r="X57" s="65">
        <v>247209</v>
      </c>
      <c r="Y57" s="64"/>
      <c r="Z57" s="64"/>
      <c r="AA57" s="64"/>
    </row>
    <row r="58" spans="1:27">
      <c r="A58">
        <v>56</v>
      </c>
      <c r="B58" s="34">
        <v>51</v>
      </c>
      <c r="C58" t="s">
        <v>216</v>
      </c>
      <c r="D58" s="15"/>
      <c r="E58" s="15"/>
      <c r="F58" s="15"/>
      <c r="G58" s="15"/>
      <c r="H58" s="15"/>
      <c r="I58" s="15"/>
      <c r="J58" s="15"/>
      <c r="K58" s="63" t="str">
        <f>IF($C58='[2]4. Board Level Worksheet'!$C$5,'[2]4. Board Level Worksheet'!$C$18,"")</f>
        <v/>
      </c>
      <c r="L58" s="63" t="str">
        <f>IF($C58='[2]4. Board Level Worksheet'!$C$5,'[2]4. Board Level Worksheet'!$C$19,"")</f>
        <v/>
      </c>
      <c r="M58" s="65" t="str">
        <f>IF($C58='[2]4. Board Level Worksheet'!$C$5,'[2]4. Board Level Worksheet'!$C$21,"")</f>
        <v/>
      </c>
      <c r="N58" s="65" t="str">
        <f>IF($C58='[2]4. Board Level Worksheet'!$C$5,'[2]4. Board Level Worksheet'!$C$28,"")</f>
        <v/>
      </c>
      <c r="O58" s="65" t="str">
        <f>IF($C58='[2]4. Board Level Worksheet'!$C$5,'[2]4. Board Level Worksheet'!#REF!,"")</f>
        <v/>
      </c>
      <c r="P58" t="s">
        <v>216</v>
      </c>
      <c r="Q58" s="65">
        <v>279800</v>
      </c>
      <c r="R58" s="65">
        <v>279800</v>
      </c>
      <c r="S58" s="65">
        <v>153358</v>
      </c>
      <c r="T58" s="65">
        <v>24000</v>
      </c>
      <c r="U58" s="65">
        <v>117</v>
      </c>
      <c r="V58" s="65">
        <f t="shared" si="0"/>
        <v>117000</v>
      </c>
      <c r="W58" s="65">
        <v>223183</v>
      </c>
      <c r="X58" s="65">
        <v>163694</v>
      </c>
      <c r="Y58" s="64"/>
      <c r="Z58" s="64"/>
      <c r="AA58" s="64"/>
    </row>
    <row r="59" spans="1:27">
      <c r="A59">
        <v>57</v>
      </c>
      <c r="B59" s="34">
        <v>52</v>
      </c>
      <c r="C59" t="s">
        <v>217</v>
      </c>
      <c r="D59" s="15"/>
      <c r="E59" s="15"/>
      <c r="F59" s="15"/>
      <c r="G59" s="15"/>
      <c r="H59" s="15"/>
      <c r="I59" s="15"/>
      <c r="J59" s="15"/>
      <c r="K59" s="63" t="str">
        <f>IF($C59='[2]4. Board Level Worksheet'!$C$5,'[2]4. Board Level Worksheet'!$C$18,"")</f>
        <v/>
      </c>
      <c r="L59" s="63" t="str">
        <f>IF($C59='[2]4. Board Level Worksheet'!$C$5,'[2]4. Board Level Worksheet'!$C$19,"")</f>
        <v/>
      </c>
      <c r="M59" s="65" t="str">
        <f>IF($C59='[2]4. Board Level Worksheet'!$C$5,'[2]4. Board Level Worksheet'!$C$21,"")</f>
        <v/>
      </c>
      <c r="N59" s="65" t="str">
        <f>IF($C59='[2]4. Board Level Worksheet'!$C$5,'[2]4. Board Level Worksheet'!$C$28,"")</f>
        <v/>
      </c>
      <c r="O59" s="65" t="str">
        <f>IF($C59='[2]4. Board Level Worksheet'!$C$5,'[2]4. Board Level Worksheet'!#REF!,"")</f>
        <v/>
      </c>
      <c r="P59" t="s">
        <v>217</v>
      </c>
      <c r="Q59" s="65">
        <v>354400</v>
      </c>
      <c r="R59" s="65">
        <v>354400</v>
      </c>
      <c r="S59" s="65">
        <v>192184</v>
      </c>
      <c r="T59" s="65">
        <v>30000</v>
      </c>
      <c r="U59" s="65">
        <v>178</v>
      </c>
      <c r="V59" s="65">
        <f t="shared" si="0"/>
        <v>178000</v>
      </c>
      <c r="W59" s="65">
        <v>229413</v>
      </c>
      <c r="X59" s="65">
        <v>174348</v>
      </c>
      <c r="Y59" s="64"/>
      <c r="Z59" s="64"/>
      <c r="AA59" s="64"/>
    </row>
    <row r="60" spans="1:27">
      <c r="A60">
        <v>58</v>
      </c>
      <c r="B60" s="34">
        <v>53</v>
      </c>
      <c r="C60" t="s">
        <v>218</v>
      </c>
      <c r="D60" s="15"/>
      <c r="E60" s="15"/>
      <c r="F60" s="15"/>
      <c r="G60" s="15"/>
      <c r="H60" s="15"/>
      <c r="I60" s="15"/>
      <c r="J60" s="15"/>
      <c r="K60" s="63" t="str">
        <f>IF($C60='[2]4. Board Level Worksheet'!$C$5,'[2]4. Board Level Worksheet'!$C$18,"")</f>
        <v/>
      </c>
      <c r="L60" s="63" t="str">
        <f>IF($C60='[2]4. Board Level Worksheet'!$C$5,'[2]4. Board Level Worksheet'!$C$19,"")</f>
        <v/>
      </c>
      <c r="M60" s="65" t="str">
        <f>IF($C60='[2]4. Board Level Worksheet'!$C$5,'[2]4. Board Level Worksheet'!$C$21,"")</f>
        <v/>
      </c>
      <c r="N60" s="65" t="str">
        <f>IF($C60='[2]4. Board Level Worksheet'!$C$5,'[2]4. Board Level Worksheet'!$C$28,"")</f>
        <v/>
      </c>
      <c r="O60" s="65" t="str">
        <f>IF($C60='[2]4. Board Level Worksheet'!$C$5,'[2]4. Board Level Worksheet'!#REF!,"")</f>
        <v/>
      </c>
      <c r="P60" t="s">
        <v>218</v>
      </c>
      <c r="Q60" s="65">
        <v>958500</v>
      </c>
      <c r="R60" s="65">
        <v>958500</v>
      </c>
      <c r="S60" s="65">
        <v>647137</v>
      </c>
      <c r="T60" s="65">
        <v>87000</v>
      </c>
      <c r="U60" s="65">
        <v>286</v>
      </c>
      <c r="V60" s="65">
        <f t="shared" si="0"/>
        <v>286000</v>
      </c>
      <c r="W60" s="65">
        <v>723003</v>
      </c>
      <c r="X60" s="65">
        <v>557084</v>
      </c>
      <c r="Y60" s="64"/>
      <c r="Z60" s="64"/>
      <c r="AA60" s="64"/>
    </row>
    <row r="61" spans="1:27">
      <c r="A61">
        <v>59</v>
      </c>
      <c r="B61" s="34">
        <v>54</v>
      </c>
      <c r="C61" t="s">
        <v>219</v>
      </c>
      <c r="D61" s="15"/>
      <c r="E61" s="15"/>
      <c r="F61" s="15"/>
      <c r="G61" s="15"/>
      <c r="H61" s="15"/>
      <c r="I61" s="15"/>
      <c r="J61" s="15"/>
      <c r="K61" s="63" t="str">
        <f>IF($C61='[2]4. Board Level Worksheet'!$C$5,'[2]4. Board Level Worksheet'!$C$18,"")</f>
        <v/>
      </c>
      <c r="L61" s="63" t="str">
        <f>IF($C61='[2]4. Board Level Worksheet'!$C$5,'[2]4. Board Level Worksheet'!$C$19,"")</f>
        <v/>
      </c>
      <c r="M61" s="65" t="str">
        <f>IF($C61='[2]4. Board Level Worksheet'!$C$5,'[2]4. Board Level Worksheet'!$C$21,"")</f>
        <v/>
      </c>
      <c r="N61" s="65" t="str">
        <f>IF($C61='[2]4. Board Level Worksheet'!$C$5,'[2]4. Board Level Worksheet'!$C$28,"")</f>
        <v/>
      </c>
      <c r="O61" s="65" t="str">
        <f>IF($C61='[2]4. Board Level Worksheet'!$C$5,'[2]4. Board Level Worksheet'!#REF!,"")</f>
        <v/>
      </c>
      <c r="P61" t="s">
        <v>219</v>
      </c>
      <c r="Q61" s="65">
        <v>194800</v>
      </c>
      <c r="R61" s="65">
        <v>194800</v>
      </c>
      <c r="S61" s="65">
        <v>75459</v>
      </c>
      <c r="T61" s="65">
        <v>14000</v>
      </c>
      <c r="U61" s="65">
        <v>104</v>
      </c>
      <c r="V61" s="65">
        <f t="shared" si="0"/>
        <v>104000</v>
      </c>
      <c r="W61" s="65">
        <v>238781</v>
      </c>
      <c r="X61" s="65">
        <v>169635</v>
      </c>
      <c r="Y61" s="64"/>
      <c r="Z61" s="64"/>
      <c r="AA61" s="64"/>
    </row>
    <row r="62" spans="1:27">
      <c r="A62">
        <v>60</v>
      </c>
      <c r="B62" s="34">
        <v>55</v>
      </c>
      <c r="C62" t="s">
        <v>220</v>
      </c>
      <c r="D62" s="15"/>
      <c r="E62" s="15"/>
      <c r="F62" s="15"/>
      <c r="G62" s="15"/>
      <c r="H62" s="15"/>
      <c r="I62" s="15"/>
      <c r="J62" s="15"/>
      <c r="K62" s="63" t="str">
        <f>IF($C62='[2]4. Board Level Worksheet'!$C$5,'[2]4. Board Level Worksheet'!$C$18,"")</f>
        <v/>
      </c>
      <c r="L62" s="63" t="str">
        <f>IF($C62='[2]4. Board Level Worksheet'!$C$5,'[2]4. Board Level Worksheet'!$C$19,"")</f>
        <v/>
      </c>
      <c r="M62" s="65" t="str">
        <f>IF($C62='[2]4. Board Level Worksheet'!$C$5,'[2]4. Board Level Worksheet'!$C$21,"")</f>
        <v/>
      </c>
      <c r="N62" s="65" t="str">
        <f>IF($C62='[2]4. Board Level Worksheet'!$C$5,'[2]4. Board Level Worksheet'!$C$28,"")</f>
        <v/>
      </c>
      <c r="O62" s="65" t="str">
        <f>IF($C62='[2]4. Board Level Worksheet'!$C$5,'[2]4. Board Level Worksheet'!#REF!,"")</f>
        <v/>
      </c>
      <c r="P62" t="s">
        <v>220</v>
      </c>
      <c r="Q62" s="65">
        <v>350400</v>
      </c>
      <c r="R62" s="65">
        <v>350400</v>
      </c>
      <c r="S62" s="65">
        <v>166326</v>
      </c>
      <c r="T62" s="65">
        <v>9000</v>
      </c>
      <c r="U62" s="65">
        <v>204</v>
      </c>
      <c r="V62" s="65">
        <f t="shared" si="0"/>
        <v>204000</v>
      </c>
      <c r="W62" s="65">
        <v>355897</v>
      </c>
      <c r="X62" s="65">
        <v>241786</v>
      </c>
      <c r="Y62" s="64"/>
      <c r="Z62" s="64"/>
      <c r="AA62" s="64"/>
    </row>
    <row r="63" spans="1:27">
      <c r="A63">
        <v>61</v>
      </c>
      <c r="B63" s="34">
        <v>56</v>
      </c>
      <c r="C63" t="s">
        <v>221</v>
      </c>
      <c r="D63" s="15"/>
      <c r="E63" s="15"/>
      <c r="F63" s="15"/>
      <c r="G63" s="15"/>
      <c r="H63" s="15"/>
      <c r="I63" s="15"/>
      <c r="J63" s="15"/>
      <c r="K63" s="63" t="str">
        <f>IF($C63='[2]4. Board Level Worksheet'!$C$5,'[2]4. Board Level Worksheet'!$C$18,"")</f>
        <v/>
      </c>
      <c r="L63" s="63" t="str">
        <f>IF($C63='[2]4. Board Level Worksheet'!$C$5,'[2]4. Board Level Worksheet'!$C$19,"")</f>
        <v/>
      </c>
      <c r="M63" s="65" t="str">
        <f>IF($C63='[2]4. Board Level Worksheet'!$C$5,'[2]4. Board Level Worksheet'!$C$21,"")</f>
        <v/>
      </c>
      <c r="N63" s="65" t="str">
        <f>IF($C63='[2]4. Board Level Worksheet'!$C$5,'[2]4. Board Level Worksheet'!$C$28,"")</f>
        <v/>
      </c>
      <c r="O63" s="65" t="str">
        <f>IF($C63='[2]4. Board Level Worksheet'!$C$5,'[2]4. Board Level Worksheet'!#REF!,"")</f>
        <v/>
      </c>
      <c r="P63" t="s">
        <v>221</v>
      </c>
      <c r="Q63" s="65">
        <v>69100</v>
      </c>
      <c r="R63" s="65">
        <v>69100</v>
      </c>
      <c r="S63" s="65">
        <v>52442</v>
      </c>
      <c r="T63" s="65">
        <v>10000</v>
      </c>
      <c r="U63" s="65">
        <v>16</v>
      </c>
      <c r="V63" s="65">
        <f t="shared" si="0"/>
        <v>16000</v>
      </c>
      <c r="W63" s="65">
        <v>46696</v>
      </c>
      <c r="X63" s="65">
        <v>40508</v>
      </c>
      <c r="Y63" s="64"/>
      <c r="Z63" s="64"/>
      <c r="AA63" s="64"/>
    </row>
    <row r="64" spans="1:27">
      <c r="A64">
        <v>62</v>
      </c>
      <c r="B64" s="34">
        <v>57</v>
      </c>
      <c r="C64" t="s">
        <v>222</v>
      </c>
      <c r="D64" s="15"/>
      <c r="E64" s="15"/>
      <c r="F64" s="15"/>
      <c r="G64" s="15"/>
      <c r="H64" s="15"/>
      <c r="I64" s="15"/>
      <c r="J64" s="15"/>
      <c r="K64" s="63" t="str">
        <f>IF($C64='[2]4. Board Level Worksheet'!$C$5,'[2]4. Board Level Worksheet'!$C$18,"")</f>
        <v/>
      </c>
      <c r="L64" s="63" t="str">
        <f>IF($C64='[2]4. Board Level Worksheet'!$C$5,'[2]4. Board Level Worksheet'!$C$19,"")</f>
        <v/>
      </c>
      <c r="M64" s="65" t="str">
        <f>IF($C64='[2]4. Board Level Worksheet'!$C$5,'[2]4. Board Level Worksheet'!$C$21,"")</f>
        <v/>
      </c>
      <c r="N64" s="65" t="str">
        <f>IF($C64='[2]4. Board Level Worksheet'!$C$5,'[2]4. Board Level Worksheet'!$C$28,"")</f>
        <v/>
      </c>
      <c r="O64" s="65" t="str">
        <f>IF($C64='[2]4. Board Level Worksheet'!$C$5,'[2]4. Board Level Worksheet'!#REF!,"")</f>
        <v/>
      </c>
      <c r="P64" t="s">
        <v>222</v>
      </c>
      <c r="Q64" s="65">
        <v>149500</v>
      </c>
      <c r="R64" s="65">
        <v>149500</v>
      </c>
      <c r="S64" s="65">
        <v>77236</v>
      </c>
      <c r="T64" s="65">
        <v>11000</v>
      </c>
      <c r="U64" s="65">
        <v>36</v>
      </c>
      <c r="V64" s="65">
        <f t="shared" si="0"/>
        <v>36000</v>
      </c>
      <c r="W64" s="65">
        <v>114511</v>
      </c>
      <c r="X64" s="65">
        <v>84796</v>
      </c>
      <c r="Y64" s="64"/>
      <c r="Z64" s="64"/>
      <c r="AA64" s="64"/>
    </row>
    <row r="65" spans="1:27">
      <c r="A65">
        <v>63</v>
      </c>
      <c r="B65" s="34">
        <v>58</v>
      </c>
      <c r="C65" t="s">
        <v>223</v>
      </c>
      <c r="D65" s="15"/>
      <c r="E65" s="15"/>
      <c r="F65" s="15"/>
      <c r="G65" s="15"/>
      <c r="H65" s="15"/>
      <c r="I65" s="15"/>
      <c r="J65" s="15"/>
      <c r="K65" s="63" t="str">
        <f>IF($C65='[2]4. Board Level Worksheet'!$C$5,'[2]4. Board Level Worksheet'!$C$18,"")</f>
        <v/>
      </c>
      <c r="L65" s="63" t="str">
        <f>IF($C65='[2]4. Board Level Worksheet'!$C$5,'[2]4. Board Level Worksheet'!$C$19,"")</f>
        <v/>
      </c>
      <c r="M65" s="65" t="str">
        <f>IF($C65='[2]4. Board Level Worksheet'!$C$5,'[2]4. Board Level Worksheet'!$C$21,"")</f>
        <v/>
      </c>
      <c r="N65" s="65" t="str">
        <f>IF($C65='[2]4. Board Level Worksheet'!$C$5,'[2]4. Board Level Worksheet'!$C$28,"")</f>
        <v/>
      </c>
      <c r="O65" s="65" t="str">
        <f>IF($C65='[2]4. Board Level Worksheet'!$C$5,'[2]4. Board Level Worksheet'!#REF!,"")</f>
        <v/>
      </c>
      <c r="P65" t="s">
        <v>223</v>
      </c>
      <c r="Q65" s="65">
        <v>509500</v>
      </c>
      <c r="R65" s="65">
        <v>509500</v>
      </c>
      <c r="S65" s="65">
        <v>230527</v>
      </c>
      <c r="T65" s="65">
        <v>45000</v>
      </c>
      <c r="U65" s="65">
        <v>67</v>
      </c>
      <c r="V65" s="65">
        <f t="shared" si="0"/>
        <v>67000</v>
      </c>
      <c r="W65" s="65">
        <v>431210</v>
      </c>
      <c r="X65" s="65">
        <v>308127</v>
      </c>
      <c r="Y65" s="64"/>
      <c r="Z65" s="64"/>
      <c r="AA65" s="64"/>
    </row>
    <row r="66" spans="1:27">
      <c r="A66">
        <v>64</v>
      </c>
      <c r="B66" s="34">
        <v>59</v>
      </c>
      <c r="C66" t="s">
        <v>224</v>
      </c>
      <c r="D66" s="15"/>
      <c r="E66" s="15"/>
      <c r="F66" s="15"/>
      <c r="G66" s="15"/>
      <c r="H66" s="15"/>
      <c r="I66" s="15"/>
      <c r="J66" s="15"/>
      <c r="K66" s="63" t="str">
        <f>IF($C66='[2]4. Board Level Worksheet'!$C$5,'[2]4. Board Level Worksheet'!$C$18,"")</f>
        <v/>
      </c>
      <c r="L66" s="63" t="str">
        <f>IF($C66='[2]4. Board Level Worksheet'!$C$5,'[2]4. Board Level Worksheet'!$C$19,"")</f>
        <v/>
      </c>
      <c r="M66" s="65" t="str">
        <f>IF($C66='[2]4. Board Level Worksheet'!$C$5,'[2]4. Board Level Worksheet'!$C$21,"")</f>
        <v/>
      </c>
      <c r="N66" s="65" t="str">
        <f>IF($C66='[2]4. Board Level Worksheet'!$C$5,'[2]4. Board Level Worksheet'!$C$28,"")</f>
        <v/>
      </c>
      <c r="O66" s="65" t="str">
        <f>IF($C66='[2]4. Board Level Worksheet'!$C$5,'[2]4. Board Level Worksheet'!#REF!,"")</f>
        <v/>
      </c>
      <c r="P66" t="s">
        <v>224</v>
      </c>
      <c r="Q66" s="65">
        <v>390300</v>
      </c>
      <c r="R66" s="65">
        <v>390300</v>
      </c>
      <c r="S66" s="65">
        <v>266663</v>
      </c>
      <c r="T66" s="65">
        <v>45000</v>
      </c>
      <c r="U66" s="65">
        <v>192</v>
      </c>
      <c r="V66" s="65">
        <f t="shared" si="0"/>
        <v>192000</v>
      </c>
      <c r="W66" s="65">
        <v>272722</v>
      </c>
      <c r="X66" s="65">
        <v>213356</v>
      </c>
      <c r="Y66" s="64"/>
      <c r="Z66" s="64"/>
      <c r="AA66" s="64"/>
    </row>
    <row r="67" spans="1:27">
      <c r="A67">
        <v>65</v>
      </c>
      <c r="B67" s="34" t="s">
        <v>20</v>
      </c>
      <c r="C67" t="s">
        <v>225</v>
      </c>
      <c r="D67" s="15"/>
      <c r="E67" s="15"/>
      <c r="F67" s="15"/>
      <c r="G67" s="15"/>
      <c r="H67" s="15"/>
      <c r="I67" s="15"/>
      <c r="J67" s="15"/>
      <c r="K67" s="63" t="str">
        <f>IF($C67='[2]4. Board Level Worksheet'!$C$5,'[2]4. Board Level Worksheet'!$C$18,"")</f>
        <v/>
      </c>
      <c r="L67" s="63" t="str">
        <f>IF($C67='[2]4. Board Level Worksheet'!$C$5,'[2]4. Board Level Worksheet'!$C$19,"")</f>
        <v/>
      </c>
      <c r="M67" s="65" t="str">
        <f>IF($C67='[2]4. Board Level Worksheet'!$C$5,'[2]4. Board Level Worksheet'!$C$21,"")</f>
        <v/>
      </c>
      <c r="N67" s="65" t="str">
        <f>IF($C67='[2]4. Board Level Worksheet'!$C$5,'[2]4. Board Level Worksheet'!$C$28,"")</f>
        <v/>
      </c>
      <c r="O67" s="65" t="str">
        <f>IF($C67='[2]4. Board Level Worksheet'!$C$5,'[2]4. Board Level Worksheet'!#REF!,"")</f>
        <v/>
      </c>
      <c r="P67" t="s">
        <v>225</v>
      </c>
      <c r="Q67" s="65">
        <v>336700</v>
      </c>
      <c r="R67" s="65">
        <v>336700</v>
      </c>
      <c r="S67" s="65">
        <v>124091</v>
      </c>
      <c r="T67" s="65">
        <v>17000</v>
      </c>
      <c r="U67" s="65">
        <v>170</v>
      </c>
      <c r="V67" s="65">
        <f t="shared" si="0"/>
        <v>170000</v>
      </c>
      <c r="W67" s="65">
        <v>336249</v>
      </c>
      <c r="X67" s="65">
        <v>224858</v>
      </c>
      <c r="Y67" s="64"/>
      <c r="Z67" s="64"/>
      <c r="AA67" s="64"/>
    </row>
    <row r="68" spans="1:27">
      <c r="A68">
        <v>66</v>
      </c>
      <c r="B68" s="34" t="s">
        <v>21</v>
      </c>
      <c r="C68" t="s">
        <v>226</v>
      </c>
      <c r="D68" s="15"/>
      <c r="E68" s="15"/>
      <c r="F68" s="15"/>
      <c r="G68" s="15"/>
      <c r="H68" s="15"/>
      <c r="I68" s="15"/>
      <c r="J68" s="15"/>
      <c r="K68" s="63" t="str">
        <f>IF($C68='[2]4. Board Level Worksheet'!$C$5,'[2]4. Board Level Worksheet'!$C$18,"")</f>
        <v/>
      </c>
      <c r="L68" s="63" t="str">
        <f>IF($C68='[2]4. Board Level Worksheet'!$C$5,'[2]4. Board Level Worksheet'!$C$19,"")</f>
        <v/>
      </c>
      <c r="M68" s="65" t="str">
        <f>IF($C68='[2]4. Board Level Worksheet'!$C$5,'[2]4. Board Level Worksheet'!$C$21,"")</f>
        <v/>
      </c>
      <c r="N68" s="65" t="str">
        <f>IF($C68='[2]4. Board Level Worksheet'!$C$5,'[2]4. Board Level Worksheet'!$C$28,"")</f>
        <v/>
      </c>
      <c r="O68" s="65" t="str">
        <f>IF($C68='[2]4. Board Level Worksheet'!$C$5,'[2]4. Board Level Worksheet'!#REF!,"")</f>
        <v/>
      </c>
      <c r="P68" t="s">
        <v>226</v>
      </c>
      <c r="Q68" s="65">
        <v>107300</v>
      </c>
      <c r="R68" s="65">
        <v>107300</v>
      </c>
      <c r="S68" s="65">
        <v>63603.999999999993</v>
      </c>
      <c r="T68" s="65">
        <v>10000</v>
      </c>
      <c r="U68" s="65">
        <v>69</v>
      </c>
      <c r="V68" s="65">
        <f t="shared" ref="V68:V85" si="1">U68*1000</f>
        <v>69000</v>
      </c>
      <c r="W68" s="65">
        <v>119045</v>
      </c>
      <c r="X68" s="65">
        <v>79131</v>
      </c>
      <c r="Y68" s="64"/>
      <c r="Z68" s="64"/>
      <c r="AA68" s="64"/>
    </row>
    <row r="69" spans="1:27">
      <c r="A69">
        <v>67</v>
      </c>
      <c r="B69" s="34">
        <v>61</v>
      </c>
      <c r="C69" t="s">
        <v>227</v>
      </c>
      <c r="D69" s="15"/>
      <c r="E69" s="15"/>
      <c r="F69" s="15"/>
      <c r="G69" s="15"/>
      <c r="H69" s="15"/>
      <c r="I69" s="15"/>
      <c r="J69" s="15"/>
      <c r="K69" s="63" t="str">
        <f>IF($C69='[2]4. Board Level Worksheet'!$C$5,'[2]4. Board Level Worksheet'!$C$18,"")</f>
        <v/>
      </c>
      <c r="L69" s="63" t="str">
        <f>IF($C69='[2]4. Board Level Worksheet'!$C$5,'[2]4. Board Level Worksheet'!$C$19,"")</f>
        <v/>
      </c>
      <c r="M69" s="65" t="str">
        <f>IF($C69='[2]4. Board Level Worksheet'!$C$5,'[2]4. Board Level Worksheet'!$C$21,"")</f>
        <v/>
      </c>
      <c r="N69" s="65" t="str">
        <f>IF($C69='[2]4. Board Level Worksheet'!$C$5,'[2]4. Board Level Worksheet'!$C$28,"")</f>
        <v/>
      </c>
      <c r="O69" s="65" t="str">
        <f>IF($C69='[2]4. Board Level Worksheet'!$C$5,'[2]4. Board Level Worksheet'!#REF!,"")</f>
        <v/>
      </c>
      <c r="P69" t="s">
        <v>227</v>
      </c>
      <c r="Q69" s="65">
        <v>370000</v>
      </c>
      <c r="R69" s="65">
        <v>370000</v>
      </c>
      <c r="S69" s="65">
        <v>119952</v>
      </c>
      <c r="T69" s="65">
        <v>28000</v>
      </c>
      <c r="U69" s="65">
        <v>385</v>
      </c>
      <c r="V69" s="65">
        <f t="shared" si="1"/>
        <v>385000</v>
      </c>
      <c r="W69" s="65">
        <v>358433</v>
      </c>
      <c r="X69" s="65">
        <v>246583</v>
      </c>
      <c r="Y69" s="64"/>
      <c r="Z69" s="64"/>
      <c r="AA69" s="64"/>
    </row>
    <row r="70" spans="1:27">
      <c r="A70">
        <v>68</v>
      </c>
      <c r="B70" s="34">
        <v>62</v>
      </c>
      <c r="C70" t="s">
        <v>228</v>
      </c>
      <c r="D70" s="15"/>
      <c r="E70" s="15"/>
      <c r="F70" s="15"/>
      <c r="G70" s="15"/>
      <c r="H70" s="15"/>
      <c r="I70" s="15"/>
      <c r="J70" s="15"/>
      <c r="K70" s="63" t="str">
        <f>IF($C70='[2]4. Board Level Worksheet'!$C$5,'[2]4. Board Level Worksheet'!$C$18,"")</f>
        <v/>
      </c>
      <c r="L70" s="63" t="str">
        <f>IF($C70='[2]4. Board Level Worksheet'!$C$5,'[2]4. Board Level Worksheet'!$C$19,"")</f>
        <v/>
      </c>
      <c r="M70" s="65" t="str">
        <f>IF($C70='[2]4. Board Level Worksheet'!$C$5,'[2]4. Board Level Worksheet'!$C$21,"")</f>
        <v/>
      </c>
      <c r="N70" s="65" t="str">
        <f>IF($C70='[2]4. Board Level Worksheet'!$C$5,'[2]4. Board Level Worksheet'!$C$28,"")</f>
        <v/>
      </c>
      <c r="O70" s="65" t="str">
        <f>IF($C70='[2]4. Board Level Worksheet'!$C$5,'[2]4. Board Level Worksheet'!#REF!,"")</f>
        <v/>
      </c>
      <c r="P70" t="s">
        <v>228</v>
      </c>
      <c r="Q70" s="65">
        <v>35800</v>
      </c>
      <c r="R70" s="65">
        <v>35800</v>
      </c>
      <c r="S70" s="65">
        <v>23341</v>
      </c>
      <c r="T70" s="65">
        <v>5000</v>
      </c>
      <c r="U70" s="65">
        <v>11</v>
      </c>
      <c r="V70" s="65">
        <f t="shared" si="1"/>
        <v>11000</v>
      </c>
      <c r="W70" s="65">
        <v>38863</v>
      </c>
      <c r="X70" s="65">
        <v>30744</v>
      </c>
      <c r="Y70" s="64"/>
      <c r="Z70" s="64"/>
      <c r="AA70" s="64"/>
    </row>
    <row r="71" spans="1:27">
      <c r="A71">
        <v>69</v>
      </c>
      <c r="B71" s="34">
        <v>63</v>
      </c>
      <c r="C71" t="s">
        <v>229</v>
      </c>
      <c r="D71" s="15"/>
      <c r="E71" s="15"/>
      <c r="F71" s="15"/>
      <c r="G71" s="15"/>
      <c r="H71" s="15"/>
      <c r="I71" s="15"/>
      <c r="J71" s="15"/>
      <c r="K71" s="63" t="str">
        <f>IF($C71='[2]4. Board Level Worksheet'!$C$5,'[2]4. Board Level Worksheet'!$C$18,"")</f>
        <v/>
      </c>
      <c r="L71" s="63" t="str">
        <f>IF($C71='[2]4. Board Level Worksheet'!$C$5,'[2]4. Board Level Worksheet'!$C$19,"")</f>
        <v/>
      </c>
      <c r="M71" s="65" t="str">
        <f>IF($C71='[2]4. Board Level Worksheet'!$C$5,'[2]4. Board Level Worksheet'!$C$21,"")</f>
        <v/>
      </c>
      <c r="N71" s="65" t="str">
        <f>IF($C71='[2]4. Board Level Worksheet'!$C$5,'[2]4. Board Level Worksheet'!$C$28,"")</f>
        <v/>
      </c>
      <c r="O71" s="65" t="str">
        <f>IF($C71='[2]4. Board Level Worksheet'!$C$5,'[2]4. Board Level Worksheet'!#REF!,"")</f>
        <v/>
      </c>
      <c r="P71" t="s">
        <v>229</v>
      </c>
      <c r="Q71" s="65">
        <v>291500</v>
      </c>
      <c r="R71" s="65">
        <v>291500</v>
      </c>
      <c r="S71" s="65">
        <v>161917</v>
      </c>
      <c r="T71" s="65">
        <v>37000</v>
      </c>
      <c r="U71" s="65">
        <v>45</v>
      </c>
      <c r="V71" s="65">
        <f t="shared" si="1"/>
        <v>45000</v>
      </c>
      <c r="W71" s="65">
        <v>131534</v>
      </c>
      <c r="X71" s="65">
        <v>110047</v>
      </c>
      <c r="Y71" s="64"/>
      <c r="Z71" s="64"/>
      <c r="AA71" s="64"/>
    </row>
    <row r="72" spans="1:27">
      <c r="A72">
        <v>70</v>
      </c>
      <c r="B72" s="34">
        <v>64</v>
      </c>
      <c r="C72" t="s">
        <v>230</v>
      </c>
      <c r="D72" s="15"/>
      <c r="E72" s="15"/>
      <c r="F72" s="15"/>
      <c r="G72" s="15"/>
      <c r="H72" s="15"/>
      <c r="I72" s="15"/>
      <c r="J72" s="15"/>
      <c r="K72" s="63" t="str">
        <f>IF($C72='[2]4. Board Level Worksheet'!$C$5,'[2]4. Board Level Worksheet'!$C$18,"")</f>
        <v/>
      </c>
      <c r="L72" s="63" t="str">
        <f>IF($C72='[2]4. Board Level Worksheet'!$C$5,'[2]4. Board Level Worksheet'!$C$19,"")</f>
        <v/>
      </c>
      <c r="M72" s="65" t="str">
        <f>IF($C72='[2]4. Board Level Worksheet'!$C$5,'[2]4. Board Level Worksheet'!$C$21,"")</f>
        <v/>
      </c>
      <c r="N72" s="65" t="str">
        <f>IF($C72='[2]4. Board Level Worksheet'!$C$5,'[2]4. Board Level Worksheet'!$C$28,"")</f>
        <v/>
      </c>
      <c r="O72" s="65" t="str">
        <f>IF($C72='[2]4. Board Level Worksheet'!$C$5,'[2]4. Board Level Worksheet'!#REF!,"")</f>
        <v/>
      </c>
      <c r="P72" t="s">
        <v>230</v>
      </c>
      <c r="Q72" s="65">
        <v>541300</v>
      </c>
      <c r="R72" s="65">
        <v>541300</v>
      </c>
      <c r="S72" s="65">
        <v>264136</v>
      </c>
      <c r="T72" s="65">
        <v>58000</v>
      </c>
      <c r="U72" s="65">
        <v>97</v>
      </c>
      <c r="V72" s="65">
        <f t="shared" si="1"/>
        <v>97000</v>
      </c>
      <c r="W72" s="65">
        <v>404356</v>
      </c>
      <c r="X72" s="65">
        <v>300469</v>
      </c>
      <c r="Y72" s="64"/>
      <c r="Z72" s="64"/>
      <c r="AA72" s="64"/>
    </row>
    <row r="73" spans="1:27">
      <c r="A73">
        <v>71</v>
      </c>
      <c r="B73" s="34">
        <v>65</v>
      </c>
      <c r="C73" t="s">
        <v>231</v>
      </c>
      <c r="D73" s="15"/>
      <c r="E73" s="15"/>
      <c r="F73" s="15"/>
      <c r="G73" s="15"/>
      <c r="H73" s="15"/>
      <c r="I73" s="15"/>
      <c r="J73" s="15"/>
      <c r="K73" s="63" t="str">
        <f>IF($C73='[2]4. Board Level Worksheet'!$C$5,'[2]4. Board Level Worksheet'!$C$18,"")</f>
        <v/>
      </c>
      <c r="L73" s="63" t="str">
        <f>IF($C73='[2]4. Board Level Worksheet'!$C$5,'[2]4. Board Level Worksheet'!$C$19,"")</f>
        <v/>
      </c>
      <c r="M73" s="65" t="str">
        <f>IF($C73='[2]4. Board Level Worksheet'!$C$5,'[2]4. Board Level Worksheet'!$C$21,"")</f>
        <v/>
      </c>
      <c r="N73" s="65" t="str">
        <f>IF($C73='[2]4. Board Level Worksheet'!$C$5,'[2]4. Board Level Worksheet'!$C$28,"")</f>
        <v/>
      </c>
      <c r="O73" s="65" t="str">
        <f>IF($C73='[2]4. Board Level Worksheet'!$C$5,'[2]4. Board Level Worksheet'!#REF!,"")</f>
        <v/>
      </c>
      <c r="P73" t="s">
        <v>231</v>
      </c>
      <c r="Q73" s="65">
        <v>370100</v>
      </c>
      <c r="R73" s="65">
        <v>370100</v>
      </c>
      <c r="S73" s="65">
        <v>197732</v>
      </c>
      <c r="T73" s="65">
        <v>32000</v>
      </c>
      <c r="U73" s="65">
        <v>116</v>
      </c>
      <c r="V73" s="65">
        <f t="shared" si="1"/>
        <v>116000</v>
      </c>
      <c r="W73" s="65">
        <v>302440</v>
      </c>
      <c r="X73" s="65">
        <v>217968</v>
      </c>
      <c r="Y73" s="64"/>
      <c r="Z73" s="64"/>
      <c r="AA73" s="64"/>
    </row>
    <row r="74" spans="1:27">
      <c r="A74">
        <v>72</v>
      </c>
      <c r="B74" s="34">
        <v>66</v>
      </c>
      <c r="C74" t="s">
        <v>232</v>
      </c>
      <c r="D74" s="15"/>
      <c r="E74" s="15"/>
      <c r="F74" s="15"/>
      <c r="G74" s="15"/>
      <c r="H74" s="15"/>
      <c r="I74" s="15"/>
      <c r="J74" s="15"/>
      <c r="K74" s="63" t="str">
        <f>IF($C74='[2]4. Board Level Worksheet'!$C$5,'[2]4. Board Level Worksheet'!$C$18,"")</f>
        <v/>
      </c>
      <c r="L74" s="63" t="str">
        <f>IF($C74='[2]4. Board Level Worksheet'!$C$5,'[2]4. Board Level Worksheet'!$C$19,"")</f>
        <v/>
      </c>
      <c r="M74" s="65" t="str">
        <f>IF($C74='[2]4. Board Level Worksheet'!$C$5,'[2]4. Board Level Worksheet'!$C$21,"")</f>
        <v/>
      </c>
      <c r="N74" s="65" t="str">
        <f>IF($C74='[2]4. Board Level Worksheet'!$C$5,'[2]4. Board Level Worksheet'!$C$28,"")</f>
        <v/>
      </c>
      <c r="O74" s="65" t="str">
        <f>IF($C74='[2]4. Board Level Worksheet'!$C$5,'[2]4. Board Level Worksheet'!#REF!,"")</f>
        <v/>
      </c>
      <c r="P74" t="s">
        <v>232</v>
      </c>
      <c r="Q74" s="65">
        <v>562700</v>
      </c>
      <c r="R74" s="65">
        <v>562700</v>
      </c>
      <c r="S74" s="65">
        <v>365240</v>
      </c>
      <c r="T74" s="65">
        <v>71000</v>
      </c>
      <c r="U74" s="65">
        <v>203</v>
      </c>
      <c r="V74" s="65">
        <f t="shared" si="1"/>
        <v>203000</v>
      </c>
      <c r="W74" s="65">
        <v>295506</v>
      </c>
      <c r="X74" s="65">
        <v>234800</v>
      </c>
      <c r="Y74" s="64"/>
      <c r="Z74" s="64"/>
      <c r="AA74" s="64"/>
    </row>
    <row r="75" spans="1:27">
      <c r="A75">
        <v>73</v>
      </c>
      <c r="B75" s="34">
        <v>100</v>
      </c>
      <c r="C75" t="s">
        <v>233</v>
      </c>
      <c r="D75" s="15"/>
      <c r="E75" s="15"/>
      <c r="F75" s="15"/>
      <c r="G75" s="15"/>
      <c r="H75" s="15"/>
      <c r="I75" s="15"/>
      <c r="J75" s="15"/>
      <c r="K75" s="63" t="str">
        <f>IF($C75='[2]4. Board Level Worksheet'!$C$5,'[2]4. Board Level Worksheet'!$C$18,"")</f>
        <v/>
      </c>
      <c r="L75" s="63" t="str">
        <f>IF($C75='[2]4. Board Level Worksheet'!$C$5,'[2]4. Board Level Worksheet'!$C$19,"")</f>
        <v/>
      </c>
      <c r="M75" s="65" t="str">
        <f>IF($C75='[2]4. Board Level Worksheet'!$C$5,'[2]4. Board Level Worksheet'!$C$21,"")</f>
        <v/>
      </c>
      <c r="N75" s="65" t="str">
        <f>IF($C75='[2]4. Board Level Worksheet'!$C$5,'[2]4. Board Level Worksheet'!$C$28,"")</f>
        <v/>
      </c>
      <c r="O75" s="65" t="str">
        <f>IF($C75='[2]4. Board Level Worksheet'!$C$5,'[2]4. Board Level Worksheet'!#REF!,"")</f>
        <v/>
      </c>
      <c r="P75" t="s">
        <v>233</v>
      </c>
      <c r="Q75" s="65">
        <v>5000</v>
      </c>
      <c r="R75" s="65">
        <v>5000</v>
      </c>
      <c r="S75" s="65">
        <v>13567</v>
      </c>
      <c r="T75" s="65">
        <v>0</v>
      </c>
      <c r="U75" s="65">
        <v>0</v>
      </c>
      <c r="V75" s="65">
        <f t="shared" si="1"/>
        <v>0</v>
      </c>
      <c r="W75" s="65" t="s">
        <v>234</v>
      </c>
      <c r="X75" s="65" t="s">
        <v>235</v>
      </c>
      <c r="Y75" s="64"/>
      <c r="Z75" s="64"/>
      <c r="AA75" s="64"/>
    </row>
    <row r="76" spans="1:27">
      <c r="A76">
        <v>74</v>
      </c>
      <c r="B76" s="34">
        <v>101</v>
      </c>
      <c r="C76" t="s">
        <v>236</v>
      </c>
      <c r="D76" s="15"/>
      <c r="E76" s="15"/>
      <c r="F76" s="15"/>
      <c r="G76" s="15"/>
      <c r="H76" s="15"/>
      <c r="I76" s="15"/>
      <c r="J76" s="15"/>
      <c r="K76" s="63" t="str">
        <f>IF($C76='[2]4. Board Level Worksheet'!$C$5,'[2]4. Board Level Worksheet'!$C$18,"")</f>
        <v/>
      </c>
      <c r="L76" s="63" t="str">
        <f>IF($C76='[2]4. Board Level Worksheet'!$C$5,'[2]4. Board Level Worksheet'!$C$19,"")</f>
        <v/>
      </c>
      <c r="M76" s="65" t="str">
        <f>IF($C76='[2]4. Board Level Worksheet'!$C$5,'[2]4. Board Level Worksheet'!$C$21,"")</f>
        <v/>
      </c>
      <c r="N76" s="65" t="str">
        <f>IF($C76='[2]4. Board Level Worksheet'!$C$5,'[2]4. Board Level Worksheet'!$C$28,"")</f>
        <v/>
      </c>
      <c r="O76" s="65" t="str">
        <f>IF($C76='[2]4. Board Level Worksheet'!$C$5,'[2]4. Board Level Worksheet'!#REF!,"")</f>
        <v/>
      </c>
      <c r="P76" t="s">
        <v>236</v>
      </c>
      <c r="Q76" s="65">
        <v>5000</v>
      </c>
      <c r="R76" s="65">
        <v>5000</v>
      </c>
      <c r="S76" s="65">
        <v>9242</v>
      </c>
      <c r="T76" s="65">
        <v>0</v>
      </c>
      <c r="U76" s="65">
        <v>20</v>
      </c>
      <c r="V76" s="65">
        <f t="shared" si="1"/>
        <v>20000</v>
      </c>
      <c r="W76" s="65" t="s">
        <v>234</v>
      </c>
      <c r="X76" s="65" t="s">
        <v>235</v>
      </c>
      <c r="Y76" s="64"/>
      <c r="Z76" s="64"/>
      <c r="AA76" s="64"/>
    </row>
    <row r="77" spans="1:27">
      <c r="A77">
        <v>75</v>
      </c>
      <c r="B77" s="34">
        <v>102</v>
      </c>
      <c r="C77" t="s">
        <v>237</v>
      </c>
      <c r="D77" s="15"/>
      <c r="E77" s="15"/>
      <c r="F77" s="15"/>
      <c r="G77" s="15"/>
      <c r="H77" s="15"/>
      <c r="I77" s="15"/>
      <c r="J77" s="15"/>
      <c r="K77" s="63" t="str">
        <f>IF($C77='[2]4. Board Level Worksheet'!$C$5,'[2]4. Board Level Worksheet'!$C$18,"")</f>
        <v/>
      </c>
      <c r="L77" s="63" t="str">
        <f>IF($C77='[2]4. Board Level Worksheet'!$C$5,'[2]4. Board Level Worksheet'!$C$19,"")</f>
        <v/>
      </c>
      <c r="M77" s="65" t="str">
        <f>IF($C77='[2]4. Board Level Worksheet'!$C$5,'[2]4. Board Level Worksheet'!$C$21,"")</f>
        <v/>
      </c>
      <c r="N77" s="65" t="str">
        <f>IF($C77='[2]4. Board Level Worksheet'!$C$5,'[2]4. Board Level Worksheet'!$C$28,"")</f>
        <v/>
      </c>
      <c r="O77" s="65" t="str">
        <f>IF($C77='[2]4. Board Level Worksheet'!$C$5,'[2]4. Board Level Worksheet'!#REF!,"")</f>
        <v/>
      </c>
      <c r="P77" t="s">
        <v>237</v>
      </c>
      <c r="Q77" s="65">
        <v>5000</v>
      </c>
      <c r="R77" s="65">
        <v>5000</v>
      </c>
      <c r="S77" s="65">
        <v>4511</v>
      </c>
      <c r="T77" s="65">
        <v>0</v>
      </c>
      <c r="U77" s="65">
        <v>21</v>
      </c>
      <c r="V77" s="65">
        <f t="shared" si="1"/>
        <v>21000</v>
      </c>
      <c r="W77" s="65" t="s">
        <v>234</v>
      </c>
      <c r="X77" s="65" t="s">
        <v>235</v>
      </c>
      <c r="Y77" s="64"/>
      <c r="Z77" s="64"/>
      <c r="AA77" s="64"/>
    </row>
    <row r="78" spans="1:27">
      <c r="A78">
        <v>76</v>
      </c>
      <c r="B78" s="34">
        <v>103</v>
      </c>
      <c r="C78" t="s">
        <v>238</v>
      </c>
      <c r="D78" s="15"/>
      <c r="E78" s="15"/>
      <c r="F78" s="15"/>
      <c r="G78" s="15"/>
      <c r="H78" s="15"/>
      <c r="I78" s="15"/>
      <c r="J78" s="15"/>
      <c r="K78" s="63" t="str">
        <f>IF($C78='[2]4. Board Level Worksheet'!$C$5,'[2]4. Board Level Worksheet'!$C$18,"")</f>
        <v/>
      </c>
      <c r="L78" s="63" t="str">
        <f>IF($C78='[2]4. Board Level Worksheet'!$C$5,'[2]4. Board Level Worksheet'!$C$19,"")</f>
        <v/>
      </c>
      <c r="M78" s="65" t="str">
        <f>IF($C78='[2]4. Board Level Worksheet'!$C$5,'[2]4. Board Level Worksheet'!$C$21,"")</f>
        <v/>
      </c>
      <c r="N78" s="65" t="str">
        <f>IF($C78='[2]4. Board Level Worksheet'!$C$5,'[2]4. Board Level Worksheet'!$C$28,"")</f>
        <v/>
      </c>
      <c r="O78" s="65" t="str">
        <f>IF($C78='[2]4. Board Level Worksheet'!$C$5,'[2]4. Board Level Worksheet'!#REF!,"")</f>
        <v/>
      </c>
      <c r="P78" t="s">
        <v>238</v>
      </c>
      <c r="Q78" s="65">
        <v>5000</v>
      </c>
      <c r="R78" s="65">
        <v>5000</v>
      </c>
      <c r="S78" s="65">
        <v>3844</v>
      </c>
      <c r="T78" s="65">
        <v>1000</v>
      </c>
      <c r="U78" s="65">
        <v>8</v>
      </c>
      <c r="V78" s="65">
        <f t="shared" si="1"/>
        <v>8000</v>
      </c>
      <c r="W78" s="65" t="s">
        <v>234</v>
      </c>
      <c r="X78" s="65" t="s">
        <v>235</v>
      </c>
      <c r="Y78" s="64"/>
      <c r="Z78" s="64"/>
      <c r="AA78" s="64"/>
    </row>
    <row r="79" spans="1:27">
      <c r="A79">
        <v>77</v>
      </c>
      <c r="B79" s="88" t="s">
        <v>239</v>
      </c>
      <c r="C79" t="s">
        <v>240</v>
      </c>
      <c r="K79" s="63" t="str">
        <f>IF($C79='[2]4. Board Level Worksheet'!$C$5,'[2]4. Board Level Worksheet'!$C$18,"")</f>
        <v/>
      </c>
      <c r="L79" s="63" t="str">
        <f>IF($C79='[2]4. Board Level Worksheet'!$C$5,'[2]4. Board Level Worksheet'!$C$19,"")</f>
        <v/>
      </c>
      <c r="M79" s="65" t="str">
        <f>IF($C79='[2]4. Board Level Worksheet'!$C$5,'[2]4. Board Level Worksheet'!$C$21,"")</f>
        <v/>
      </c>
      <c r="N79" s="65" t="str">
        <f>IF($C79='[2]4. Board Level Worksheet'!$C$5,'[2]4. Board Level Worksheet'!$C$28,"")</f>
        <v/>
      </c>
      <c r="O79" s="65" t="str">
        <f>IF($C79='[2]4. Board Level Worksheet'!$C$5,'[2]4. Board Level Worksheet'!#REF!,"")</f>
        <v/>
      </c>
      <c r="P79" t="s">
        <v>240</v>
      </c>
      <c r="Q79" s="65">
        <v>0</v>
      </c>
      <c r="R79" s="65">
        <v>0</v>
      </c>
      <c r="S79" s="65" t="s">
        <v>234</v>
      </c>
      <c r="T79" s="65">
        <v>0</v>
      </c>
      <c r="U79" s="65">
        <v>0</v>
      </c>
      <c r="V79" s="65">
        <f t="shared" si="1"/>
        <v>0</v>
      </c>
      <c r="W79" s="65" t="s">
        <v>234</v>
      </c>
      <c r="X79" s="65" t="s">
        <v>235</v>
      </c>
      <c r="Y79" s="64"/>
      <c r="Z79" s="64"/>
      <c r="AA79" s="64"/>
    </row>
    <row r="80" spans="1:27">
      <c r="A80">
        <v>78</v>
      </c>
      <c r="B80" s="88" t="s">
        <v>241</v>
      </c>
      <c r="C80" t="s">
        <v>242</v>
      </c>
      <c r="K80" s="63" t="str">
        <f>IF($C80='[2]4. Board Level Worksheet'!$C$5,'[2]4. Board Level Worksheet'!$C$18,"")</f>
        <v/>
      </c>
      <c r="L80" s="63" t="str">
        <f>IF($C80='[2]4. Board Level Worksheet'!$C$5,'[2]4. Board Level Worksheet'!$C$19,"")</f>
        <v/>
      </c>
      <c r="M80" s="65" t="str">
        <f>IF($C80='[2]4. Board Level Worksheet'!$C$5,'[2]4. Board Level Worksheet'!$C$21,"")</f>
        <v/>
      </c>
      <c r="N80" s="65" t="str">
        <f>IF($C80='[2]4. Board Level Worksheet'!$C$5,'[2]4. Board Level Worksheet'!$C$28,"")</f>
        <v/>
      </c>
      <c r="O80" s="65" t="str">
        <f>IF($C80='[2]4. Board Level Worksheet'!$C$5,'[2]4. Board Level Worksheet'!#REF!,"")</f>
        <v/>
      </c>
      <c r="P80" t="s">
        <v>242</v>
      </c>
      <c r="Q80" s="65">
        <v>0</v>
      </c>
      <c r="R80" s="65">
        <v>0</v>
      </c>
      <c r="S80" s="65" t="s">
        <v>234</v>
      </c>
      <c r="T80" s="65">
        <v>0</v>
      </c>
      <c r="U80" s="65">
        <v>0</v>
      </c>
      <c r="V80" s="65">
        <f t="shared" si="1"/>
        <v>0</v>
      </c>
      <c r="W80" s="65" t="s">
        <v>234</v>
      </c>
      <c r="X80" s="65" t="s">
        <v>235</v>
      </c>
      <c r="Y80" s="64"/>
      <c r="Z80" s="64"/>
      <c r="AA80" s="64"/>
    </row>
    <row r="81" spans="1:27">
      <c r="A81">
        <v>79</v>
      </c>
      <c r="B81" s="88" t="s">
        <v>243</v>
      </c>
      <c r="C81" t="s">
        <v>244</v>
      </c>
      <c r="K81" s="63" t="str">
        <f>IF($C81='[2]4. Board Level Worksheet'!$C$5,'[2]4. Board Level Worksheet'!$C$18,"")</f>
        <v/>
      </c>
      <c r="L81" s="63" t="str">
        <f>IF($C81='[2]4. Board Level Worksheet'!$C$5,'[2]4. Board Level Worksheet'!$C$19,"")</f>
        <v/>
      </c>
      <c r="M81" s="65" t="str">
        <f>IF($C81='[2]4. Board Level Worksheet'!$C$5,'[2]4. Board Level Worksheet'!$C$21,"")</f>
        <v/>
      </c>
      <c r="N81" s="65" t="str">
        <f>IF($C81='[2]4. Board Level Worksheet'!$C$5,'[2]4. Board Level Worksheet'!$C$28,"")</f>
        <v/>
      </c>
      <c r="O81" s="65" t="str">
        <f>IF($C81='[2]4. Board Level Worksheet'!$C$5,'[2]4. Board Level Worksheet'!#REF!,"")</f>
        <v/>
      </c>
      <c r="P81" t="s">
        <v>244</v>
      </c>
      <c r="Q81" s="65">
        <v>0</v>
      </c>
      <c r="R81" s="65">
        <v>0</v>
      </c>
      <c r="S81" s="65" t="s">
        <v>234</v>
      </c>
      <c r="T81" s="65">
        <v>0</v>
      </c>
      <c r="U81" s="65">
        <v>0</v>
      </c>
      <c r="V81" s="65">
        <f t="shared" si="1"/>
        <v>0</v>
      </c>
      <c r="W81" s="65" t="s">
        <v>234</v>
      </c>
      <c r="X81" s="65" t="s">
        <v>235</v>
      </c>
      <c r="Y81" s="64"/>
      <c r="Z81" s="64"/>
      <c r="AA81" s="64"/>
    </row>
    <row r="82" spans="1:27">
      <c r="A82">
        <v>80</v>
      </c>
      <c r="B82" s="88" t="s">
        <v>245</v>
      </c>
      <c r="C82" t="s">
        <v>246</v>
      </c>
      <c r="K82" s="63" t="str">
        <f>IF($C82='[2]4. Board Level Worksheet'!$C$5,'[2]4. Board Level Worksheet'!$C$18,"")</f>
        <v/>
      </c>
      <c r="L82" s="63" t="str">
        <f>IF($C82='[2]4. Board Level Worksheet'!$C$5,'[2]4. Board Level Worksheet'!$C$19,"")</f>
        <v/>
      </c>
      <c r="M82" s="65" t="str">
        <f>IF($C82='[2]4. Board Level Worksheet'!$C$5,'[2]4. Board Level Worksheet'!$C$21,"")</f>
        <v/>
      </c>
      <c r="N82" s="65" t="str">
        <f>IF($C82='[2]4. Board Level Worksheet'!$C$5,'[2]4. Board Level Worksheet'!$C$28,"")</f>
        <v/>
      </c>
      <c r="O82" s="65" t="str">
        <f>IF($C82='[2]4. Board Level Worksheet'!$C$5,'[2]4. Board Level Worksheet'!#REF!,"")</f>
        <v/>
      </c>
      <c r="P82" t="s">
        <v>246</v>
      </c>
      <c r="Q82" s="65">
        <v>0</v>
      </c>
      <c r="R82" s="65">
        <v>0</v>
      </c>
      <c r="S82" s="65" t="s">
        <v>234</v>
      </c>
      <c r="T82" s="65">
        <v>0</v>
      </c>
      <c r="U82" s="65">
        <v>0</v>
      </c>
      <c r="V82" s="65">
        <f t="shared" si="1"/>
        <v>0</v>
      </c>
      <c r="W82" s="65" t="s">
        <v>234</v>
      </c>
      <c r="X82" s="65" t="s">
        <v>235</v>
      </c>
      <c r="Y82" s="64"/>
      <c r="Z82" s="64"/>
      <c r="AA82" s="64"/>
    </row>
    <row r="83" spans="1:27">
      <c r="A83">
        <v>81</v>
      </c>
      <c r="B83" s="88" t="s">
        <v>247</v>
      </c>
      <c r="C83" t="s">
        <v>248</v>
      </c>
      <c r="K83" s="63" t="str">
        <f>IF($C83='[2]4. Board Level Worksheet'!$C$5,'[2]4. Board Level Worksheet'!$C$18,"")</f>
        <v/>
      </c>
      <c r="L83" s="63" t="str">
        <f>IF($C83='[2]4. Board Level Worksheet'!$C$5,'[2]4. Board Level Worksheet'!$C$19,"")</f>
        <v/>
      </c>
      <c r="M83" s="65" t="str">
        <f>IF($C83='[2]4. Board Level Worksheet'!$C$5,'[2]4. Board Level Worksheet'!$C$21,"")</f>
        <v/>
      </c>
      <c r="N83" s="65" t="str">
        <f>IF($C83='[2]4. Board Level Worksheet'!$C$5,'[2]4. Board Level Worksheet'!$C$28,"")</f>
        <v/>
      </c>
      <c r="O83" s="65" t="str">
        <f>IF($C83='[2]4. Board Level Worksheet'!$C$5,'[2]4. Board Level Worksheet'!#REF!,"")</f>
        <v/>
      </c>
      <c r="P83" t="s">
        <v>248</v>
      </c>
      <c r="Q83" s="65">
        <v>0</v>
      </c>
      <c r="R83" s="65">
        <v>0</v>
      </c>
      <c r="S83" s="65" t="s">
        <v>234</v>
      </c>
      <c r="T83" s="65">
        <v>0</v>
      </c>
      <c r="U83" s="65">
        <v>0</v>
      </c>
      <c r="V83" s="65">
        <f t="shared" si="1"/>
        <v>0</v>
      </c>
      <c r="W83" s="65" t="s">
        <v>234</v>
      </c>
      <c r="X83" s="65" t="s">
        <v>235</v>
      </c>
      <c r="Y83" s="64"/>
      <c r="Z83" s="64"/>
      <c r="AA83" s="64"/>
    </row>
    <row r="84" spans="1:27">
      <c r="A84">
        <v>82</v>
      </c>
      <c r="B84" s="88" t="s">
        <v>249</v>
      </c>
      <c r="C84" t="s">
        <v>250</v>
      </c>
      <c r="K84" s="63" t="str">
        <f>IF($C84='[2]4. Board Level Worksheet'!$C$5,'[2]4. Board Level Worksheet'!$C$18,"")</f>
        <v/>
      </c>
      <c r="L84" s="63" t="str">
        <f>IF($C84='[2]4. Board Level Worksheet'!$C$5,'[2]4. Board Level Worksheet'!$C$19,"")</f>
        <v/>
      </c>
      <c r="M84" s="65" t="str">
        <f>IF($C84='[2]4. Board Level Worksheet'!$C$5,'[2]4. Board Level Worksheet'!$C$21,"")</f>
        <v/>
      </c>
      <c r="N84" s="65" t="str">
        <f>IF($C84='[2]4. Board Level Worksheet'!$C$5,'[2]4. Board Level Worksheet'!$C$28,"")</f>
        <v/>
      </c>
      <c r="O84" s="65" t="str">
        <f>IF($C84='[2]4. Board Level Worksheet'!$C$5,'[2]4. Board Level Worksheet'!#REF!,"")</f>
        <v/>
      </c>
      <c r="P84" t="s">
        <v>250</v>
      </c>
      <c r="Q84" s="65">
        <v>0</v>
      </c>
      <c r="R84" s="65">
        <v>0</v>
      </c>
      <c r="S84" s="65" t="s">
        <v>234</v>
      </c>
      <c r="T84" s="65">
        <v>0</v>
      </c>
      <c r="U84" s="65">
        <v>0</v>
      </c>
      <c r="V84" s="65">
        <f t="shared" si="1"/>
        <v>0</v>
      </c>
      <c r="W84" s="65" t="s">
        <v>234</v>
      </c>
      <c r="X84" s="65" t="s">
        <v>235</v>
      </c>
      <c r="Y84" s="64"/>
      <c r="Z84" s="64"/>
      <c r="AA84" s="64"/>
    </row>
    <row r="85" spans="1:27">
      <c r="A85">
        <v>83</v>
      </c>
      <c r="B85" s="88" t="s">
        <v>251</v>
      </c>
      <c r="C85" t="s">
        <v>252</v>
      </c>
      <c r="K85" s="63" t="str">
        <f>IF($C85='[2]4. Board Level Worksheet'!$C$5,'[2]4. Board Level Worksheet'!$C$18,"")</f>
        <v/>
      </c>
      <c r="L85" s="63" t="str">
        <f>IF($C85='[2]4. Board Level Worksheet'!$C$5,'[2]4. Board Level Worksheet'!$C$19,"")</f>
        <v/>
      </c>
      <c r="M85" s="65" t="str">
        <f>IF($C85='[2]4. Board Level Worksheet'!$C$5,'[2]4. Board Level Worksheet'!$C$21,"")</f>
        <v/>
      </c>
      <c r="N85" s="65" t="str">
        <f>IF($C85='[2]4. Board Level Worksheet'!$C$5,'[2]4. Board Level Worksheet'!$C$28,"")</f>
        <v/>
      </c>
      <c r="O85" s="65" t="str">
        <f>IF($C85='[2]4. Board Level Worksheet'!$C$5,'[2]4. Board Level Worksheet'!#REF!,"")</f>
        <v/>
      </c>
      <c r="P85" t="s">
        <v>252</v>
      </c>
      <c r="Q85" s="65">
        <v>0</v>
      </c>
      <c r="R85" s="65">
        <v>0</v>
      </c>
      <c r="S85" s="65" t="s">
        <v>234</v>
      </c>
      <c r="T85" s="65">
        <v>0</v>
      </c>
      <c r="U85" s="65">
        <v>0</v>
      </c>
      <c r="V85" s="65">
        <f t="shared" si="1"/>
        <v>0</v>
      </c>
      <c r="W85" s="65">
        <v>5000</v>
      </c>
      <c r="X85" s="65" t="s">
        <v>235</v>
      </c>
      <c r="Y85" s="64"/>
      <c r="Z85" s="64"/>
      <c r="AA85" s="64"/>
    </row>
  </sheetData>
  <autoFilter ref="A2:C2" xr:uid="{251A6235-AEBD-45A1-A11A-C9AD6C3C7043}"/>
  <mergeCells count="2">
    <mergeCell ref="D1:E1"/>
    <mergeCell ref="F1:G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4224-0067-4E37-902E-C162D52FC56E}">
  <sheetPr>
    <tabColor theme="9"/>
  </sheetPr>
  <dimension ref="A1:D291"/>
  <sheetViews>
    <sheetView workbookViewId="0">
      <selection activeCell="P72" sqref="P72"/>
    </sheetView>
  </sheetViews>
  <sheetFormatPr baseColWidth="10" defaultColWidth="9.140625" defaultRowHeight="15"/>
  <cols>
    <col min="2" max="2" width="9.140625" style="109"/>
    <col min="3" max="3" width="113.85546875" style="110" customWidth="1"/>
    <col min="4" max="4" width="26.140625" customWidth="1"/>
  </cols>
  <sheetData>
    <row r="1" spans="1:4">
      <c r="A1" t="s">
        <v>1</v>
      </c>
      <c r="B1" s="97" t="s">
        <v>271</v>
      </c>
      <c r="C1" s="98" t="s">
        <v>272</v>
      </c>
      <c r="D1" t="s">
        <v>273</v>
      </c>
    </row>
    <row r="2" spans="1:4">
      <c r="A2">
        <v>1</v>
      </c>
      <c r="B2" s="99">
        <v>31</v>
      </c>
      <c r="C2" s="100" t="s">
        <v>274</v>
      </c>
      <c r="D2" t="str">
        <f>INDEX('[1]Funding Tables'!P:P,MATCH('Board Ventilation Strate-PY'!B2,'[1]Funding Tables'!B:B,0))</f>
        <v>Huron-Superior Catholic District School Board</v>
      </c>
    </row>
    <row r="3" spans="1:4">
      <c r="A3">
        <f>IF(B3=B2,A2+1,1)</f>
        <v>2</v>
      </c>
      <c r="B3" s="99">
        <v>31</v>
      </c>
      <c r="C3" s="100" t="s">
        <v>275</v>
      </c>
      <c r="D3" t="str">
        <f>INDEX('[1]Funding Tables'!P:P,MATCH('Board Ventilation Strate-PY'!B3,'[1]Funding Tables'!B:B,0))</f>
        <v>Huron-Superior Catholic District School Board</v>
      </c>
    </row>
    <row r="4" spans="1:4">
      <c r="A4">
        <f t="shared" ref="A4:A67" si="0">IF(B4=B3,A3+1,1)</f>
        <v>3</v>
      </c>
      <c r="B4" s="99">
        <v>31</v>
      </c>
      <c r="C4" s="100" t="s">
        <v>276</v>
      </c>
      <c r="D4" t="str">
        <f>INDEX('[1]Funding Tables'!P:P,MATCH('Board Ventilation Strate-PY'!B4,'[1]Funding Tables'!B:B,0))</f>
        <v>Huron-Superior Catholic District School Board</v>
      </c>
    </row>
    <row r="5" spans="1:4">
      <c r="A5">
        <f t="shared" si="0"/>
        <v>4</v>
      </c>
      <c r="B5" s="99">
        <v>31</v>
      </c>
      <c r="C5" s="100" t="s">
        <v>277</v>
      </c>
      <c r="D5" t="str">
        <f>INDEX('[1]Funding Tables'!P:P,MATCH('Board Ventilation Strate-PY'!B5,'[1]Funding Tables'!B:B,0))</f>
        <v>Huron-Superior Catholic District School Board</v>
      </c>
    </row>
    <row r="6" spans="1:4">
      <c r="A6">
        <f t="shared" si="0"/>
        <v>1</v>
      </c>
      <c r="B6" s="99">
        <v>10</v>
      </c>
      <c r="C6" s="100" t="s">
        <v>278</v>
      </c>
      <c r="D6" t="str">
        <f>INDEX('[1]Funding Tables'!P:P,MATCH('Board Ventilation Strate-PY'!B6,'[1]Funding Tables'!B:B,0))</f>
        <v>Lambton Kent District School Board</v>
      </c>
    </row>
    <row r="7" spans="1:4" ht="30">
      <c r="A7">
        <f t="shared" si="0"/>
        <v>2</v>
      </c>
      <c r="B7" s="99">
        <v>10</v>
      </c>
      <c r="C7" s="100" t="s">
        <v>279</v>
      </c>
      <c r="D7" t="str">
        <f>INDEX('[1]Funding Tables'!P:P,MATCH('Board Ventilation Strate-PY'!B7,'[1]Funding Tables'!B:B,0))</f>
        <v>Lambton Kent District School Board</v>
      </c>
    </row>
    <row r="8" spans="1:4" ht="30">
      <c r="A8">
        <f t="shared" si="0"/>
        <v>3</v>
      </c>
      <c r="B8" s="99">
        <v>10</v>
      </c>
      <c r="C8" s="100" t="s">
        <v>280</v>
      </c>
      <c r="D8" t="str">
        <f>INDEX('[1]Funding Tables'!P:P,MATCH('Board Ventilation Strate-PY'!B8,'[1]Funding Tables'!B:B,0))</f>
        <v>Lambton Kent District School Board</v>
      </c>
    </row>
    <row r="9" spans="1:4" ht="30">
      <c r="A9">
        <f t="shared" si="0"/>
        <v>4</v>
      </c>
      <c r="B9" s="99">
        <v>10</v>
      </c>
      <c r="C9" s="100" t="s">
        <v>281</v>
      </c>
      <c r="D9" t="str">
        <f>INDEX('[1]Funding Tables'!P:P,MATCH('Board Ventilation Strate-PY'!B9,'[1]Funding Tables'!B:B,0))</f>
        <v>Lambton Kent District School Board</v>
      </c>
    </row>
    <row r="10" spans="1:4">
      <c r="A10">
        <f t="shared" si="0"/>
        <v>1</v>
      </c>
      <c r="B10" s="99">
        <v>56</v>
      </c>
      <c r="C10" s="101" t="s">
        <v>282</v>
      </c>
      <c r="D10" t="str">
        <f>INDEX('[1]Funding Tables'!P:P,MATCH('Board Ventilation Strate-PY'!B10,'[1]Funding Tables'!B:B,0))</f>
        <v>Conseil scolaire public du Nord-Est de l'Ontario</v>
      </c>
    </row>
    <row r="11" spans="1:4">
      <c r="A11">
        <f t="shared" si="0"/>
        <v>2</v>
      </c>
      <c r="B11" s="99">
        <v>56</v>
      </c>
      <c r="C11" s="101" t="s">
        <v>283</v>
      </c>
      <c r="D11" t="str">
        <f>INDEX('[1]Funding Tables'!P:P,MATCH('Board Ventilation Strate-PY'!B11,'[1]Funding Tables'!B:B,0))</f>
        <v>Conseil scolaire public du Nord-Est de l'Ontario</v>
      </c>
    </row>
    <row r="12" spans="1:4">
      <c r="A12">
        <f t="shared" si="0"/>
        <v>3</v>
      </c>
      <c r="B12" s="99">
        <v>56</v>
      </c>
      <c r="C12" s="101" t="s">
        <v>284</v>
      </c>
      <c r="D12" t="str">
        <f>INDEX('[1]Funding Tables'!P:P,MATCH('Board Ventilation Strate-PY'!B12,'[1]Funding Tables'!B:B,0))</f>
        <v>Conseil scolaire public du Nord-Est de l'Ontario</v>
      </c>
    </row>
    <row r="13" spans="1:4" ht="30">
      <c r="A13">
        <f t="shared" si="0"/>
        <v>4</v>
      </c>
      <c r="B13" s="99">
        <v>56</v>
      </c>
      <c r="C13" s="101" t="s">
        <v>285</v>
      </c>
      <c r="D13" t="str">
        <f>INDEX('[1]Funding Tables'!P:P,MATCH('Board Ventilation Strate-PY'!B13,'[1]Funding Tables'!B:B,0))</f>
        <v>Conseil scolaire public du Nord-Est de l'Ontario</v>
      </c>
    </row>
    <row r="14" spans="1:4" ht="30">
      <c r="A14">
        <f t="shared" si="0"/>
        <v>1</v>
      </c>
      <c r="B14" s="99">
        <v>103</v>
      </c>
      <c r="C14" s="100" t="s">
        <v>286</v>
      </c>
      <c r="D14" t="str">
        <f>INDEX('[1]Funding Tables'!P:P,MATCH('Board Ventilation Strate-PY'!B14,'[1]Funding Tables'!B:B,0))</f>
        <v>Penetanguishene Protestant Separate School Board</v>
      </c>
    </row>
    <row r="15" spans="1:4" ht="30">
      <c r="A15">
        <f t="shared" si="0"/>
        <v>2</v>
      </c>
      <c r="B15" s="99">
        <v>103</v>
      </c>
      <c r="C15" s="100" t="s">
        <v>287</v>
      </c>
      <c r="D15" t="str">
        <f>INDEX('[1]Funding Tables'!P:P,MATCH('Board Ventilation Strate-PY'!B15,'[1]Funding Tables'!B:B,0))</f>
        <v>Penetanguishene Protestant Separate School Board</v>
      </c>
    </row>
    <row r="16" spans="1:4">
      <c r="A16">
        <f t="shared" si="0"/>
        <v>3</v>
      </c>
      <c r="B16" s="99">
        <v>103</v>
      </c>
      <c r="C16" s="100" t="s">
        <v>288</v>
      </c>
      <c r="D16" t="str">
        <f>INDEX('[1]Funding Tables'!P:P,MATCH('Board Ventilation Strate-PY'!B16,'[1]Funding Tables'!B:B,0))</f>
        <v>Penetanguishene Protestant Separate School Board</v>
      </c>
    </row>
    <row r="17" spans="1:4">
      <c r="A17">
        <f t="shared" si="0"/>
        <v>4</v>
      </c>
      <c r="B17" s="99">
        <v>103</v>
      </c>
      <c r="C17" s="100" t="s">
        <v>289</v>
      </c>
      <c r="D17" t="str">
        <f>INDEX('[1]Funding Tables'!P:P,MATCH('Board Ventilation Strate-PY'!B17,'[1]Funding Tables'!B:B,0))</f>
        <v>Penetanguishene Protestant Separate School Board</v>
      </c>
    </row>
    <row r="18" spans="1:4">
      <c r="A18">
        <f t="shared" si="0"/>
        <v>1</v>
      </c>
      <c r="B18" s="99">
        <v>59</v>
      </c>
      <c r="C18" s="102" t="s">
        <v>290</v>
      </c>
      <c r="D18" t="str">
        <f>INDEX('[1]Funding Tables'!P:P,MATCH('Board Ventilation Strate-PY'!B18,'[1]Funding Tables'!B:B,0))</f>
        <v>Conseil des écoles publiques de l'Est de l'Ontario</v>
      </c>
    </row>
    <row r="19" spans="1:4" ht="30">
      <c r="A19">
        <f t="shared" si="0"/>
        <v>2</v>
      </c>
      <c r="B19" s="99">
        <v>59</v>
      </c>
      <c r="C19" s="102" t="s">
        <v>291</v>
      </c>
      <c r="D19" t="str">
        <f>INDEX('[1]Funding Tables'!P:P,MATCH('Board Ventilation Strate-PY'!B19,'[1]Funding Tables'!B:B,0))</f>
        <v>Conseil des écoles publiques de l'Est de l'Ontario</v>
      </c>
    </row>
    <row r="20" spans="1:4" ht="30">
      <c r="A20">
        <f t="shared" si="0"/>
        <v>3</v>
      </c>
      <c r="B20" s="99">
        <v>59</v>
      </c>
      <c r="C20" s="102" t="s">
        <v>292</v>
      </c>
      <c r="D20" t="str">
        <f>INDEX('[1]Funding Tables'!P:P,MATCH('Board Ventilation Strate-PY'!B20,'[1]Funding Tables'!B:B,0))</f>
        <v>Conseil des écoles publiques de l'Est de l'Ontario</v>
      </c>
    </row>
    <row r="21" spans="1:4">
      <c r="A21">
        <f t="shared" si="0"/>
        <v>4</v>
      </c>
      <c r="B21" s="99">
        <v>59</v>
      </c>
      <c r="C21" s="102" t="s">
        <v>293</v>
      </c>
      <c r="D21" t="str">
        <f>INDEX('[1]Funding Tables'!P:P,MATCH('Board Ventilation Strate-PY'!B21,'[1]Funding Tables'!B:B,0))</f>
        <v>Conseil des écoles publiques de l'Est de l'Ontario</v>
      </c>
    </row>
    <row r="22" spans="1:4">
      <c r="A22">
        <f t="shared" si="0"/>
        <v>1</v>
      </c>
      <c r="B22" s="99">
        <v>24</v>
      </c>
      <c r="C22" s="100" t="s">
        <v>294</v>
      </c>
      <c r="D22" t="str">
        <f>INDEX('[1]Funding Tables'!P:P,MATCH('Board Ventilation Strate-PY'!B22,'[1]Funding Tables'!B:B,0))</f>
        <v>Waterloo Region District School Board</v>
      </c>
    </row>
    <row r="23" spans="1:4" ht="30">
      <c r="A23">
        <f t="shared" si="0"/>
        <v>2</v>
      </c>
      <c r="B23" s="99">
        <v>24</v>
      </c>
      <c r="C23" s="100" t="s">
        <v>295</v>
      </c>
      <c r="D23" t="str">
        <f>INDEX('[1]Funding Tables'!P:P,MATCH('Board Ventilation Strate-PY'!B23,'[1]Funding Tables'!B:B,0))</f>
        <v>Waterloo Region District School Board</v>
      </c>
    </row>
    <row r="24" spans="1:4">
      <c r="A24">
        <f t="shared" si="0"/>
        <v>3</v>
      </c>
      <c r="B24" s="99">
        <v>24</v>
      </c>
      <c r="C24" s="100" t="s">
        <v>296</v>
      </c>
      <c r="D24" t="str">
        <f>INDEX('[1]Funding Tables'!P:P,MATCH('Board Ventilation Strate-PY'!B24,'[1]Funding Tables'!B:B,0))</f>
        <v>Waterloo Region District School Board</v>
      </c>
    </row>
    <row r="25" spans="1:4" ht="30">
      <c r="A25">
        <f t="shared" si="0"/>
        <v>4</v>
      </c>
      <c r="B25" s="99">
        <v>24</v>
      </c>
      <c r="C25" s="100" t="s">
        <v>297</v>
      </c>
      <c r="D25" t="str">
        <f>INDEX('[1]Funding Tables'!P:P,MATCH('Board Ventilation Strate-PY'!B25,'[1]Funding Tables'!B:B,0))</f>
        <v>Waterloo Region District School Board</v>
      </c>
    </row>
    <row r="26" spans="1:4" ht="30">
      <c r="A26">
        <f t="shared" si="0"/>
        <v>1</v>
      </c>
      <c r="B26" s="99">
        <v>42</v>
      </c>
      <c r="C26" s="100" t="s">
        <v>298</v>
      </c>
      <c r="D26" t="str">
        <f>INDEX('[1]Funding Tables'!P:P,MATCH('Board Ventilation Strate-PY'!B26,'[1]Funding Tables'!B:B,0))</f>
        <v>York Catholic District School Board</v>
      </c>
    </row>
    <row r="27" spans="1:4">
      <c r="A27">
        <f t="shared" si="0"/>
        <v>2</v>
      </c>
      <c r="B27" s="99">
        <v>42</v>
      </c>
      <c r="C27" s="100" t="s">
        <v>299</v>
      </c>
      <c r="D27" t="str">
        <f>INDEX('[1]Funding Tables'!P:P,MATCH('Board Ventilation Strate-PY'!B27,'[1]Funding Tables'!B:B,0))</f>
        <v>York Catholic District School Board</v>
      </c>
    </row>
    <row r="28" spans="1:4">
      <c r="A28">
        <f t="shared" si="0"/>
        <v>3</v>
      </c>
      <c r="B28" s="99">
        <v>42</v>
      </c>
      <c r="C28" s="100" t="s">
        <v>300</v>
      </c>
      <c r="D28" t="str">
        <f>INDEX('[1]Funding Tables'!P:P,MATCH('Board Ventilation Strate-PY'!B28,'[1]Funding Tables'!B:B,0))</f>
        <v>York Catholic District School Board</v>
      </c>
    </row>
    <row r="29" spans="1:4" ht="30">
      <c r="A29">
        <f t="shared" si="0"/>
        <v>4</v>
      </c>
      <c r="B29" s="99">
        <v>42</v>
      </c>
      <c r="C29" s="100" t="s">
        <v>301</v>
      </c>
      <c r="D29" t="str">
        <f>INDEX('[1]Funding Tables'!P:P,MATCH('Board Ventilation Strate-PY'!B29,'[1]Funding Tables'!B:B,0))</f>
        <v>York Catholic District School Board</v>
      </c>
    </row>
    <row r="30" spans="1:4">
      <c r="A30">
        <f t="shared" si="0"/>
        <v>1</v>
      </c>
      <c r="B30" s="99" t="s">
        <v>16</v>
      </c>
      <c r="C30" s="100" t="s">
        <v>302</v>
      </c>
      <c r="D30" t="str">
        <f>INDEX('[1]Funding Tables'!P:P,MATCH('Board Ventilation Strate-PY'!B30,'[1]Funding Tables'!B:B,0))</f>
        <v>Northwest Catholic District School Board</v>
      </c>
    </row>
    <row r="31" spans="1:4">
      <c r="A31">
        <f t="shared" si="0"/>
        <v>2</v>
      </c>
      <c r="B31" s="99" t="s">
        <v>16</v>
      </c>
      <c r="C31" s="100" t="s">
        <v>303</v>
      </c>
      <c r="D31" t="str">
        <f>INDEX('[1]Funding Tables'!P:P,MATCH('Board Ventilation Strate-PY'!B31,'[1]Funding Tables'!B:B,0))</f>
        <v>Northwest Catholic District School Board</v>
      </c>
    </row>
    <row r="32" spans="1:4" ht="30">
      <c r="A32">
        <f t="shared" si="0"/>
        <v>3</v>
      </c>
      <c r="B32" s="99" t="s">
        <v>16</v>
      </c>
      <c r="C32" s="100" t="s">
        <v>304</v>
      </c>
      <c r="D32" t="str">
        <f>INDEX('[1]Funding Tables'!P:P,MATCH('Board Ventilation Strate-PY'!B32,'[1]Funding Tables'!B:B,0))</f>
        <v>Northwest Catholic District School Board</v>
      </c>
    </row>
    <row r="33" spans="1:4" ht="30">
      <c r="A33">
        <f t="shared" si="0"/>
        <v>4</v>
      </c>
      <c r="B33" s="99" t="s">
        <v>16</v>
      </c>
      <c r="C33" s="100" t="s">
        <v>305</v>
      </c>
      <c r="D33" t="str">
        <f>INDEX('[1]Funding Tables'!P:P,MATCH('Board Ventilation Strate-PY'!B33,'[1]Funding Tables'!B:B,0))</f>
        <v>Northwest Catholic District School Board</v>
      </c>
    </row>
    <row r="34" spans="1:4" ht="30">
      <c r="A34">
        <f t="shared" si="0"/>
        <v>1</v>
      </c>
      <c r="B34" s="99">
        <v>66</v>
      </c>
      <c r="C34" s="100" t="s">
        <v>306</v>
      </c>
      <c r="D34" t="str">
        <f>INDEX('[1]Funding Tables'!P:P,MATCH('Board Ventilation Strate-PY'!B34,'[1]Funding Tables'!B:B,0))</f>
        <v>Conseil scolaire de district catholique du Centre-Est de l'Ontario</v>
      </c>
    </row>
    <row r="35" spans="1:4" ht="30">
      <c r="A35">
        <f t="shared" si="0"/>
        <v>2</v>
      </c>
      <c r="B35" s="99">
        <v>66</v>
      </c>
      <c r="C35" s="100" t="s">
        <v>307</v>
      </c>
      <c r="D35" t="str">
        <f>INDEX('[1]Funding Tables'!P:P,MATCH('Board Ventilation Strate-PY'!B35,'[1]Funding Tables'!B:B,0))</f>
        <v>Conseil scolaire de district catholique du Centre-Est de l'Ontario</v>
      </c>
    </row>
    <row r="36" spans="1:4">
      <c r="A36">
        <f t="shared" si="0"/>
        <v>3</v>
      </c>
      <c r="B36" s="99">
        <v>66</v>
      </c>
      <c r="C36" s="100" t="s">
        <v>308</v>
      </c>
      <c r="D36" t="str">
        <f>INDEX('[1]Funding Tables'!P:P,MATCH('Board Ventilation Strate-PY'!B36,'[1]Funding Tables'!B:B,0))</f>
        <v>Conseil scolaire de district catholique du Centre-Est de l'Ontario</v>
      </c>
    </row>
    <row r="37" spans="1:4" ht="30">
      <c r="A37">
        <f t="shared" si="0"/>
        <v>4</v>
      </c>
      <c r="B37" s="99">
        <v>66</v>
      </c>
      <c r="C37" s="100" t="s">
        <v>309</v>
      </c>
      <c r="D37" t="str">
        <f>INDEX('[1]Funding Tables'!P:P,MATCH('Board Ventilation Strate-PY'!B37,'[1]Funding Tables'!B:B,0))</f>
        <v>Conseil scolaire de district catholique du Centre-Est de l'Ontario</v>
      </c>
    </row>
    <row r="38" spans="1:4" ht="30">
      <c r="A38">
        <f t="shared" si="0"/>
        <v>1</v>
      </c>
      <c r="B38" s="99">
        <v>26</v>
      </c>
      <c r="C38" s="100" t="s">
        <v>310</v>
      </c>
      <c r="D38" t="str">
        <f>INDEX('[1]Funding Tables'!P:P,MATCH('Board Ventilation Strate-PY'!B38,'[1]Funding Tables'!B:B,0))</f>
        <v>Upper Canada District School Board</v>
      </c>
    </row>
    <row r="39" spans="1:4" ht="30">
      <c r="A39">
        <f t="shared" si="0"/>
        <v>2</v>
      </c>
      <c r="B39" s="99">
        <v>26</v>
      </c>
      <c r="C39" s="100" t="s">
        <v>311</v>
      </c>
      <c r="D39" t="str">
        <f>INDEX('[1]Funding Tables'!P:P,MATCH('Board Ventilation Strate-PY'!B39,'[1]Funding Tables'!B:B,0))</f>
        <v>Upper Canada District School Board</v>
      </c>
    </row>
    <row r="40" spans="1:4" ht="30">
      <c r="A40">
        <f t="shared" si="0"/>
        <v>3</v>
      </c>
      <c r="B40" s="99">
        <v>26</v>
      </c>
      <c r="C40" s="100" t="s">
        <v>312</v>
      </c>
      <c r="D40" t="str">
        <f>INDEX('[1]Funding Tables'!P:P,MATCH('Board Ventilation Strate-PY'!B40,'[1]Funding Tables'!B:B,0))</f>
        <v>Upper Canada District School Board</v>
      </c>
    </row>
    <row r="41" spans="1:4" ht="30">
      <c r="A41">
        <f t="shared" si="0"/>
        <v>4</v>
      </c>
      <c r="B41" s="99">
        <v>26</v>
      </c>
      <c r="C41" s="100" t="s">
        <v>313</v>
      </c>
      <c r="D41" t="str">
        <f>INDEX('[1]Funding Tables'!P:P,MATCH('Board Ventilation Strate-PY'!B41,'[1]Funding Tables'!B:B,0))</f>
        <v>Upper Canada District School Board</v>
      </c>
    </row>
    <row r="42" spans="1:4">
      <c r="A42">
        <f t="shared" si="0"/>
        <v>1</v>
      </c>
      <c r="B42" s="99">
        <v>53</v>
      </c>
      <c r="C42" s="100" t="s">
        <v>314</v>
      </c>
      <c r="D42" t="str">
        <f>INDEX('[1]Funding Tables'!P:P,MATCH('Board Ventilation Strate-PY'!B42,'[1]Funding Tables'!B:B,0))</f>
        <v>Ottawa Catholic District School Board</v>
      </c>
    </row>
    <row r="43" spans="1:4">
      <c r="A43">
        <f t="shared" si="0"/>
        <v>2</v>
      </c>
      <c r="B43" s="99">
        <v>53</v>
      </c>
      <c r="C43" s="100" t="s">
        <v>315</v>
      </c>
      <c r="D43" t="str">
        <f>INDEX('[1]Funding Tables'!P:P,MATCH('Board Ventilation Strate-PY'!B43,'[1]Funding Tables'!B:B,0))</f>
        <v>Ottawa Catholic District School Board</v>
      </c>
    </row>
    <row r="44" spans="1:4">
      <c r="A44">
        <f t="shared" si="0"/>
        <v>3</v>
      </c>
      <c r="B44" s="99">
        <v>53</v>
      </c>
      <c r="C44" s="100" t="s">
        <v>316</v>
      </c>
      <c r="D44" t="str">
        <f>INDEX('[1]Funding Tables'!P:P,MATCH('Board Ventilation Strate-PY'!B44,'[1]Funding Tables'!B:B,0))</f>
        <v>Ottawa Catholic District School Board</v>
      </c>
    </row>
    <row r="45" spans="1:4">
      <c r="A45">
        <f t="shared" si="0"/>
        <v>4</v>
      </c>
      <c r="B45" s="99">
        <v>53</v>
      </c>
      <c r="C45" s="100" t="s">
        <v>317</v>
      </c>
      <c r="D45" t="str">
        <f>INDEX('[1]Funding Tables'!P:P,MATCH('Board Ventilation Strate-PY'!B45,'[1]Funding Tables'!B:B,0))</f>
        <v>Ottawa Catholic District School Board</v>
      </c>
    </row>
    <row r="46" spans="1:4" ht="30">
      <c r="A46">
        <f t="shared" si="0"/>
        <v>1</v>
      </c>
      <c r="B46" s="99" t="s">
        <v>11</v>
      </c>
      <c r="C46" s="100" t="s">
        <v>318</v>
      </c>
      <c r="D46" t="str">
        <f>INDEX('[1]Funding Tables'!P:P,MATCH('Board Ventilation Strate-PY'!B46,'[1]Funding Tables'!B:B,0))</f>
        <v>Rainy River District School Board</v>
      </c>
    </row>
    <row r="47" spans="1:4" ht="30">
      <c r="A47">
        <f t="shared" si="0"/>
        <v>2</v>
      </c>
      <c r="B47" s="99" t="s">
        <v>11</v>
      </c>
      <c r="C47" s="100" t="s">
        <v>319</v>
      </c>
      <c r="D47" t="str">
        <f>INDEX('[1]Funding Tables'!P:P,MATCH('Board Ventilation Strate-PY'!B47,'[1]Funding Tables'!B:B,0))</f>
        <v>Rainy River District School Board</v>
      </c>
    </row>
    <row r="48" spans="1:4">
      <c r="A48">
        <f t="shared" si="0"/>
        <v>3</v>
      </c>
      <c r="B48" s="99" t="s">
        <v>11</v>
      </c>
      <c r="C48" s="100" t="s">
        <v>320</v>
      </c>
      <c r="D48" t="str">
        <f>INDEX('[1]Funding Tables'!P:P,MATCH('Board Ventilation Strate-PY'!B48,'[1]Funding Tables'!B:B,0))</f>
        <v>Rainy River District School Board</v>
      </c>
    </row>
    <row r="49" spans="1:4" ht="30">
      <c r="A49">
        <f t="shared" si="0"/>
        <v>4</v>
      </c>
      <c r="B49" s="99" t="s">
        <v>11</v>
      </c>
      <c r="C49" s="100" t="s">
        <v>321</v>
      </c>
      <c r="D49" t="str">
        <f>INDEX('[1]Funding Tables'!P:P,MATCH('Board Ventilation Strate-PY'!B49,'[1]Funding Tables'!B:B,0))</f>
        <v>Rainy River District School Board</v>
      </c>
    </row>
    <row r="50" spans="1:4" ht="30">
      <c r="A50">
        <f t="shared" si="0"/>
        <v>1</v>
      </c>
      <c r="B50" s="99">
        <v>41</v>
      </c>
      <c r="C50" s="103" t="s">
        <v>322</v>
      </c>
      <c r="D50" t="str">
        <f>INDEX('[1]Funding Tables'!P:P,MATCH('Board Ventilation Strate-PY'!B50,'[1]Funding Tables'!B:B,0))</f>
        <v>Peterborough Victoria Northumberland and Clarington Catholic DSB</v>
      </c>
    </row>
    <row r="51" spans="1:4">
      <c r="A51">
        <f t="shared" si="0"/>
        <v>2</v>
      </c>
      <c r="B51" s="99">
        <v>41</v>
      </c>
      <c r="C51" s="100" t="s">
        <v>323</v>
      </c>
      <c r="D51" t="str">
        <f>INDEX('[1]Funding Tables'!P:P,MATCH('Board Ventilation Strate-PY'!B51,'[1]Funding Tables'!B:B,0))</f>
        <v>Peterborough Victoria Northumberland and Clarington Catholic DSB</v>
      </c>
    </row>
    <row r="52" spans="1:4">
      <c r="A52">
        <f t="shared" si="0"/>
        <v>3</v>
      </c>
      <c r="B52" s="99">
        <v>41</v>
      </c>
      <c r="C52" s="100" t="s">
        <v>324</v>
      </c>
      <c r="D52" t="str">
        <f>INDEX('[1]Funding Tables'!P:P,MATCH('Board Ventilation Strate-PY'!B52,'[1]Funding Tables'!B:B,0))</f>
        <v>Peterborough Victoria Northumberland and Clarington Catholic DSB</v>
      </c>
    </row>
    <row r="53" spans="1:4">
      <c r="A53">
        <f t="shared" si="0"/>
        <v>4</v>
      </c>
      <c r="B53" s="99">
        <v>41</v>
      </c>
      <c r="C53" s="100" t="s">
        <v>325</v>
      </c>
      <c r="D53" t="str">
        <f>INDEX('[1]Funding Tables'!P:P,MATCH('Board Ventilation Strate-PY'!B53,'[1]Funding Tables'!B:B,0))</f>
        <v>Peterborough Victoria Northumberland and Clarington Catholic DSB</v>
      </c>
    </row>
    <row r="54" spans="1:4">
      <c r="A54">
        <f t="shared" si="0"/>
        <v>1</v>
      </c>
      <c r="B54" s="99" t="s">
        <v>19</v>
      </c>
      <c r="C54" s="100" t="s">
        <v>326</v>
      </c>
      <c r="D54" t="str">
        <f>INDEX('[1]Funding Tables'!P:P,MATCH('Board Ventilation Strate-PY'!B54,'[1]Funding Tables'!B:B,0))</f>
        <v>Superior North Catholic District School Board</v>
      </c>
    </row>
    <row r="55" spans="1:4">
      <c r="A55">
        <f t="shared" si="0"/>
        <v>2</v>
      </c>
      <c r="B55" s="99" t="s">
        <v>19</v>
      </c>
      <c r="C55" s="100" t="s">
        <v>327</v>
      </c>
      <c r="D55" t="str">
        <f>INDEX('[1]Funding Tables'!P:P,MATCH('Board Ventilation Strate-PY'!B55,'[1]Funding Tables'!B:B,0))</f>
        <v>Superior North Catholic District School Board</v>
      </c>
    </row>
    <row r="56" spans="1:4">
      <c r="A56">
        <f t="shared" si="0"/>
        <v>3</v>
      </c>
      <c r="B56" s="99" t="s">
        <v>19</v>
      </c>
      <c r="C56" s="100" t="s">
        <v>328</v>
      </c>
      <c r="D56" t="str">
        <f>INDEX('[1]Funding Tables'!P:P,MATCH('Board Ventilation Strate-PY'!B56,'[1]Funding Tables'!B:B,0))</f>
        <v>Superior North Catholic District School Board</v>
      </c>
    </row>
    <row r="57" spans="1:4">
      <c r="A57">
        <f t="shared" si="0"/>
        <v>4</v>
      </c>
      <c r="B57" s="99" t="s">
        <v>19</v>
      </c>
      <c r="C57" s="100" t="s">
        <v>329</v>
      </c>
      <c r="D57" t="str">
        <f>INDEX('[1]Funding Tables'!P:P,MATCH('Board Ventilation Strate-PY'!B57,'[1]Funding Tables'!B:B,0))</f>
        <v>Superior North Catholic District School Board</v>
      </c>
    </row>
    <row r="58" spans="1:4" ht="30">
      <c r="A58">
        <f t="shared" si="0"/>
        <v>1</v>
      </c>
      <c r="B58" s="99">
        <v>61</v>
      </c>
      <c r="C58" s="100" t="s">
        <v>330</v>
      </c>
      <c r="D58" t="str">
        <f>INDEX('[1]Funding Tables'!P:P,MATCH('Board Ventilation Strate-PY'!B58,'[1]Funding Tables'!B:B,0))</f>
        <v>Conseil scolaire de district catholique du Nouvel-Ontario</v>
      </c>
    </row>
    <row r="59" spans="1:4" ht="30">
      <c r="A59">
        <f t="shared" si="0"/>
        <v>2</v>
      </c>
      <c r="B59" s="99">
        <v>61</v>
      </c>
      <c r="C59" s="100" t="s">
        <v>331</v>
      </c>
      <c r="D59" t="str">
        <f>INDEX('[1]Funding Tables'!P:P,MATCH('Board Ventilation Strate-PY'!B59,'[1]Funding Tables'!B:B,0))</f>
        <v>Conseil scolaire de district catholique du Nouvel-Ontario</v>
      </c>
    </row>
    <row r="60" spans="1:4">
      <c r="A60">
        <f t="shared" si="0"/>
        <v>3</v>
      </c>
      <c r="B60" s="99">
        <v>61</v>
      </c>
      <c r="C60" s="100" t="s">
        <v>332</v>
      </c>
      <c r="D60" t="str">
        <f>INDEX('[1]Funding Tables'!P:P,MATCH('Board Ventilation Strate-PY'!B60,'[1]Funding Tables'!B:B,0))</f>
        <v>Conseil scolaire de district catholique du Nouvel-Ontario</v>
      </c>
    </row>
    <row r="61" spans="1:4">
      <c r="A61">
        <f t="shared" si="0"/>
        <v>4</v>
      </c>
      <c r="B61" s="99">
        <v>61</v>
      </c>
      <c r="C61" s="100" t="s">
        <v>333</v>
      </c>
      <c r="D61" t="str">
        <f>INDEX('[1]Funding Tables'!P:P,MATCH('Board Ventilation Strate-PY'!B61,'[1]Funding Tables'!B:B,0))</f>
        <v>Conseil scolaire de district catholique du Nouvel-Ontario</v>
      </c>
    </row>
    <row r="62" spans="1:4" ht="30">
      <c r="A62">
        <f t="shared" si="0"/>
        <v>1</v>
      </c>
      <c r="B62" s="99" t="s">
        <v>18</v>
      </c>
      <c r="C62" s="100" t="s">
        <v>334</v>
      </c>
      <c r="D62" t="str">
        <f>INDEX('[1]Funding Tables'!P:P,MATCH('Board Ventilation Strate-PY'!B62,'[1]Funding Tables'!B:B,0))</f>
        <v>Thunder Bay Catholic District School Board</v>
      </c>
    </row>
    <row r="63" spans="1:4" ht="30">
      <c r="A63">
        <f t="shared" si="0"/>
        <v>2</v>
      </c>
      <c r="B63" s="99" t="s">
        <v>18</v>
      </c>
      <c r="C63" s="100" t="s">
        <v>335</v>
      </c>
      <c r="D63" t="str">
        <f>INDEX('[1]Funding Tables'!P:P,MATCH('Board Ventilation Strate-PY'!B63,'[1]Funding Tables'!B:B,0))</f>
        <v>Thunder Bay Catholic District School Board</v>
      </c>
    </row>
    <row r="64" spans="1:4">
      <c r="A64">
        <f t="shared" si="0"/>
        <v>3</v>
      </c>
      <c r="B64" s="99" t="s">
        <v>18</v>
      </c>
      <c r="C64" s="100" t="s">
        <v>336</v>
      </c>
      <c r="D64" t="str">
        <f>INDEX('[1]Funding Tables'!P:P,MATCH('Board Ventilation Strate-PY'!B64,'[1]Funding Tables'!B:B,0))</f>
        <v>Thunder Bay Catholic District School Board</v>
      </c>
    </row>
    <row r="65" spans="1:4">
      <c r="A65">
        <f t="shared" si="0"/>
        <v>4</v>
      </c>
      <c r="B65" s="99" t="s">
        <v>18</v>
      </c>
      <c r="C65" s="100" t="s">
        <v>337</v>
      </c>
      <c r="D65" t="str">
        <f>INDEX('[1]Funding Tables'!P:P,MATCH('Board Ventilation Strate-PY'!B65,'[1]Funding Tables'!B:B,0))</f>
        <v>Thunder Bay Catholic District School Board</v>
      </c>
    </row>
    <row r="66" spans="1:4" ht="30">
      <c r="A66">
        <f t="shared" si="0"/>
        <v>1</v>
      </c>
      <c r="B66" s="99">
        <v>21</v>
      </c>
      <c r="C66" s="100" t="s">
        <v>338</v>
      </c>
      <c r="D66" t="str">
        <f>INDEX('[1]Funding Tables'!P:P,MATCH('Board Ventilation Strate-PY'!B66,'[1]Funding Tables'!B:B,0))</f>
        <v>Hamilton-Wentworth District School Board</v>
      </c>
    </row>
    <row r="67" spans="1:4" ht="30">
      <c r="A67">
        <f t="shared" si="0"/>
        <v>2</v>
      </c>
      <c r="B67" s="99">
        <v>21</v>
      </c>
      <c r="C67" s="100" t="s">
        <v>339</v>
      </c>
      <c r="D67" t="str">
        <f>INDEX('[1]Funding Tables'!P:P,MATCH('Board Ventilation Strate-PY'!B67,'[1]Funding Tables'!B:B,0))</f>
        <v>Hamilton-Wentworth District School Board</v>
      </c>
    </row>
    <row r="68" spans="1:4">
      <c r="A68">
        <f t="shared" ref="A68:A131" si="1">IF(B68=B67,A67+1,1)</f>
        <v>3</v>
      </c>
      <c r="B68" s="99">
        <v>21</v>
      </c>
      <c r="C68" s="100" t="s">
        <v>340</v>
      </c>
      <c r="D68" t="str">
        <f>INDEX('[1]Funding Tables'!P:P,MATCH('Board Ventilation Strate-PY'!B68,'[1]Funding Tables'!B:B,0))</f>
        <v>Hamilton-Wentworth District School Board</v>
      </c>
    </row>
    <row r="69" spans="1:4" ht="30">
      <c r="A69">
        <f t="shared" si="1"/>
        <v>4</v>
      </c>
      <c r="B69" s="99">
        <v>21</v>
      </c>
      <c r="C69" s="100" t="s">
        <v>341</v>
      </c>
      <c r="D69" t="str">
        <f>INDEX('[1]Funding Tables'!P:P,MATCH('Board Ventilation Strate-PY'!B69,'[1]Funding Tables'!B:B,0))</f>
        <v>Hamilton-Wentworth District School Board</v>
      </c>
    </row>
    <row r="70" spans="1:4" ht="30">
      <c r="A70">
        <f t="shared" si="1"/>
        <v>1</v>
      </c>
      <c r="B70" s="99">
        <v>63</v>
      </c>
      <c r="C70" s="100" t="s">
        <v>342</v>
      </c>
      <c r="D70" t="str">
        <f>INDEX('[1]Funding Tables'!P:P,MATCH('Board Ventilation Strate-PY'!B70,'[1]Funding Tables'!B:B,0))</f>
        <v>Conseil scolaire catholique Providence</v>
      </c>
    </row>
    <row r="71" spans="1:4">
      <c r="A71">
        <f t="shared" si="1"/>
        <v>2</v>
      </c>
      <c r="B71" s="99">
        <v>63</v>
      </c>
      <c r="C71" s="100" t="s">
        <v>343</v>
      </c>
      <c r="D71" t="str">
        <f>INDEX('[1]Funding Tables'!P:P,MATCH('Board Ventilation Strate-PY'!B71,'[1]Funding Tables'!B:B,0))</f>
        <v>Conseil scolaire catholique Providence</v>
      </c>
    </row>
    <row r="72" spans="1:4">
      <c r="A72">
        <f t="shared" si="1"/>
        <v>3</v>
      </c>
      <c r="B72" s="99">
        <v>63</v>
      </c>
      <c r="C72" s="100" t="s">
        <v>344</v>
      </c>
      <c r="D72" t="str">
        <f>INDEX('[1]Funding Tables'!P:P,MATCH('Board Ventilation Strate-PY'!B72,'[1]Funding Tables'!B:B,0))</f>
        <v>Conseil scolaire catholique Providence</v>
      </c>
    </row>
    <row r="73" spans="1:4">
      <c r="A73">
        <f t="shared" si="1"/>
        <v>4</v>
      </c>
      <c r="B73" s="99">
        <v>63</v>
      </c>
      <c r="C73" s="100" t="s">
        <v>345</v>
      </c>
      <c r="D73" t="str">
        <f>INDEX('[1]Funding Tables'!P:P,MATCH('Board Ventilation Strate-PY'!B73,'[1]Funding Tables'!B:B,0))</f>
        <v>Conseil scolaire catholique Providence</v>
      </c>
    </row>
    <row r="74" spans="1:4">
      <c r="A74">
        <f t="shared" si="1"/>
        <v>1</v>
      </c>
      <c r="B74" s="99">
        <v>16</v>
      </c>
      <c r="C74" s="100" t="s">
        <v>346</v>
      </c>
      <c r="D74" t="str">
        <f>INDEX('[1]Funding Tables'!P:P,MATCH('Board Ventilation Strate-PY'!B74,'[1]Funding Tables'!B:B,0))</f>
        <v>York Region District School Board</v>
      </c>
    </row>
    <row r="75" spans="1:4">
      <c r="A75">
        <f t="shared" si="1"/>
        <v>2</v>
      </c>
      <c r="B75" s="99">
        <v>16</v>
      </c>
      <c r="C75" s="100" t="s">
        <v>347</v>
      </c>
      <c r="D75" t="str">
        <f>INDEX('[1]Funding Tables'!P:P,MATCH('Board Ventilation Strate-PY'!B75,'[1]Funding Tables'!B:B,0))</f>
        <v>York Region District School Board</v>
      </c>
    </row>
    <row r="76" spans="1:4">
      <c r="A76">
        <f t="shared" si="1"/>
        <v>3</v>
      </c>
      <c r="B76" s="99">
        <v>16</v>
      </c>
      <c r="C76" s="100" t="s">
        <v>348</v>
      </c>
      <c r="D76" t="str">
        <f>INDEX('[1]Funding Tables'!P:P,MATCH('Board Ventilation Strate-PY'!B76,'[1]Funding Tables'!B:B,0))</f>
        <v>York Region District School Board</v>
      </c>
    </row>
    <row r="77" spans="1:4" ht="30">
      <c r="A77">
        <f t="shared" si="1"/>
        <v>4</v>
      </c>
      <c r="B77" s="99">
        <v>16</v>
      </c>
      <c r="C77" s="100" t="s">
        <v>349</v>
      </c>
      <c r="D77" t="str">
        <f>INDEX('[1]Funding Tables'!P:P,MATCH('Board Ventilation Strate-PY'!B77,'[1]Funding Tables'!B:B,0))</f>
        <v>York Region District School Board</v>
      </c>
    </row>
    <row r="78" spans="1:4" ht="30">
      <c r="A78">
        <f t="shared" si="1"/>
        <v>1</v>
      </c>
      <c r="B78" s="99">
        <v>38</v>
      </c>
      <c r="C78" s="100" t="s">
        <v>350</v>
      </c>
      <c r="D78" t="str">
        <f>INDEX('[1]Funding Tables'!P:P,MATCH('Board Ventilation Strate-PY'!B78,'[1]Funding Tables'!B:B,0))</f>
        <v>London District Catholic School Board</v>
      </c>
    </row>
    <row r="79" spans="1:4" ht="30">
      <c r="A79">
        <f t="shared" si="1"/>
        <v>2</v>
      </c>
      <c r="B79" s="99">
        <v>38</v>
      </c>
      <c r="C79" s="100" t="s">
        <v>351</v>
      </c>
      <c r="D79" t="str">
        <f>INDEX('[1]Funding Tables'!P:P,MATCH('Board Ventilation Strate-PY'!B79,'[1]Funding Tables'!B:B,0))</f>
        <v>London District Catholic School Board</v>
      </c>
    </row>
    <row r="80" spans="1:4" ht="30">
      <c r="A80">
        <f t="shared" si="1"/>
        <v>3</v>
      </c>
      <c r="B80" s="99">
        <v>38</v>
      </c>
      <c r="C80" s="100" t="s">
        <v>352</v>
      </c>
      <c r="D80" t="str">
        <f>INDEX('[1]Funding Tables'!P:P,MATCH('Board Ventilation Strate-PY'!B80,'[1]Funding Tables'!B:B,0))</f>
        <v>London District Catholic School Board</v>
      </c>
    </row>
    <row r="81" spans="1:4" ht="30">
      <c r="A81">
        <f t="shared" si="1"/>
        <v>4</v>
      </c>
      <c r="B81" s="99">
        <v>38</v>
      </c>
      <c r="C81" s="100" t="s">
        <v>353</v>
      </c>
      <c r="D81" t="str">
        <f>INDEX('[1]Funding Tables'!P:P,MATCH('Board Ventilation Strate-PY'!B81,'[1]Funding Tables'!B:B,0))</f>
        <v>London District Catholic School Board</v>
      </c>
    </row>
    <row r="82" spans="1:4" ht="30">
      <c r="A82">
        <f t="shared" si="1"/>
        <v>1</v>
      </c>
      <c r="B82" s="99">
        <v>14</v>
      </c>
      <c r="C82" s="100" t="s">
        <v>354</v>
      </c>
      <c r="D82" t="str">
        <f>INDEX('[1]Funding Tables'!P:P,MATCH('Board Ventilation Strate-PY'!B82,'[1]Funding Tables'!B:B,0))</f>
        <v>Kawartha Pine Ridge District School Board</v>
      </c>
    </row>
    <row r="83" spans="1:4">
      <c r="A83">
        <f t="shared" si="1"/>
        <v>2</v>
      </c>
      <c r="B83" s="99">
        <v>14</v>
      </c>
      <c r="C83" s="100" t="s">
        <v>355</v>
      </c>
      <c r="D83" t="str">
        <f>INDEX('[1]Funding Tables'!P:P,MATCH('Board Ventilation Strate-PY'!B83,'[1]Funding Tables'!B:B,0))</f>
        <v>Kawartha Pine Ridge District School Board</v>
      </c>
    </row>
    <row r="84" spans="1:4" ht="30">
      <c r="A84">
        <f t="shared" si="1"/>
        <v>3</v>
      </c>
      <c r="B84" s="99">
        <v>14</v>
      </c>
      <c r="C84" s="100" t="s">
        <v>356</v>
      </c>
      <c r="D84" t="str">
        <f>INDEX('[1]Funding Tables'!P:P,MATCH('Board Ventilation Strate-PY'!B84,'[1]Funding Tables'!B:B,0))</f>
        <v>Kawartha Pine Ridge District School Board</v>
      </c>
    </row>
    <row r="85" spans="1:4">
      <c r="A85">
        <f t="shared" si="1"/>
        <v>4</v>
      </c>
      <c r="B85" s="99">
        <v>14</v>
      </c>
      <c r="C85" s="100" t="s">
        <v>357</v>
      </c>
      <c r="D85" t="str">
        <f>INDEX('[1]Funding Tables'!P:P,MATCH('Board Ventilation Strate-PY'!B85,'[1]Funding Tables'!B:B,0))</f>
        <v>Kawartha Pine Ridge District School Board</v>
      </c>
    </row>
    <row r="86" spans="1:4">
      <c r="A86">
        <f t="shared" si="1"/>
        <v>1</v>
      </c>
      <c r="B86" s="99">
        <v>9</v>
      </c>
      <c r="C86" s="100" t="s">
        <v>358</v>
      </c>
      <c r="D86" t="str">
        <f>INDEX('[1]Funding Tables'!P:P,MATCH('Board Ventilation Strate-PY'!B86,'[1]Funding Tables'!B:B,0))</f>
        <v>Greater Essex County District School Board</v>
      </c>
    </row>
    <row r="87" spans="1:4" ht="30">
      <c r="A87">
        <f t="shared" si="1"/>
        <v>2</v>
      </c>
      <c r="B87" s="99">
        <v>9</v>
      </c>
      <c r="C87" s="100" t="s">
        <v>359</v>
      </c>
      <c r="D87" t="str">
        <f>INDEX('[1]Funding Tables'!P:P,MATCH('Board Ventilation Strate-PY'!B87,'[1]Funding Tables'!B:B,0))</f>
        <v>Greater Essex County District School Board</v>
      </c>
    </row>
    <row r="88" spans="1:4">
      <c r="A88">
        <f t="shared" si="1"/>
        <v>3</v>
      </c>
      <c r="B88" s="99">
        <v>9</v>
      </c>
      <c r="C88" s="100" t="s">
        <v>360</v>
      </c>
      <c r="D88" t="str">
        <f>INDEX('[1]Funding Tables'!P:P,MATCH('Board Ventilation Strate-PY'!B88,'[1]Funding Tables'!B:B,0))</f>
        <v>Greater Essex County District School Board</v>
      </c>
    </row>
    <row r="89" spans="1:4" ht="30">
      <c r="A89">
        <f t="shared" si="1"/>
        <v>4</v>
      </c>
      <c r="B89" s="99">
        <v>9</v>
      </c>
      <c r="C89" s="100" t="s">
        <v>361</v>
      </c>
      <c r="D89" t="str">
        <f>INDEX('[1]Funding Tables'!P:P,MATCH('Board Ventilation Strate-PY'!B89,'[1]Funding Tables'!B:B,0))</f>
        <v>Greater Essex County District School Board</v>
      </c>
    </row>
    <row r="90" spans="1:4">
      <c r="A90">
        <f t="shared" si="1"/>
        <v>1</v>
      </c>
      <c r="B90" s="99" t="s">
        <v>20</v>
      </c>
      <c r="C90" s="100" t="s">
        <v>362</v>
      </c>
      <c r="D90" t="str">
        <f>INDEX('[1]Funding Tables'!P:P,MATCH('Board Ventilation Strate-PY'!B90,'[1]Funding Tables'!B:B,0))</f>
        <v>Conseil scolaire de district catholique  des Grandes Rivières</v>
      </c>
    </row>
    <row r="91" spans="1:4">
      <c r="A91">
        <f t="shared" si="1"/>
        <v>2</v>
      </c>
      <c r="B91" s="99" t="s">
        <v>20</v>
      </c>
      <c r="C91" s="100" t="s">
        <v>363</v>
      </c>
      <c r="D91" t="str">
        <f>INDEX('[1]Funding Tables'!P:P,MATCH('Board Ventilation Strate-PY'!B91,'[1]Funding Tables'!B:B,0))</f>
        <v>Conseil scolaire de district catholique  des Grandes Rivières</v>
      </c>
    </row>
    <row r="92" spans="1:4">
      <c r="A92">
        <f t="shared" si="1"/>
        <v>3</v>
      </c>
      <c r="B92" s="99" t="s">
        <v>20</v>
      </c>
      <c r="C92" s="100" t="s">
        <v>364</v>
      </c>
      <c r="D92" t="str">
        <f>INDEX('[1]Funding Tables'!P:P,MATCH('Board Ventilation Strate-PY'!B92,'[1]Funding Tables'!B:B,0))</f>
        <v>Conseil scolaire de district catholique  des Grandes Rivières</v>
      </c>
    </row>
    <row r="93" spans="1:4">
      <c r="A93">
        <f t="shared" si="1"/>
        <v>4</v>
      </c>
      <c r="B93" s="99" t="s">
        <v>20</v>
      </c>
      <c r="C93" s="100" t="s">
        <v>365</v>
      </c>
      <c r="D93" t="str">
        <f>INDEX('[1]Funding Tables'!P:P,MATCH('Board Ventilation Strate-PY'!B93,'[1]Funding Tables'!B:B,0))</f>
        <v>Conseil scolaire de district catholique  des Grandes Rivières</v>
      </c>
    </row>
    <row r="94" spans="1:4" ht="30">
      <c r="A94">
        <f t="shared" si="1"/>
        <v>1</v>
      </c>
      <c r="B94" s="99" t="s">
        <v>21</v>
      </c>
      <c r="C94" s="100" t="s">
        <v>366</v>
      </c>
      <c r="D94" t="str">
        <f>INDEX('[1]Funding Tables'!P:P,MATCH('Board Ventilation Strate-PY'!B94,'[1]Funding Tables'!B:B,0))</f>
        <v>Conseil scolaire de district catholique Franco-Nord</v>
      </c>
    </row>
    <row r="95" spans="1:4" ht="30">
      <c r="A95">
        <f t="shared" si="1"/>
        <v>2</v>
      </c>
      <c r="B95" s="99" t="s">
        <v>21</v>
      </c>
      <c r="C95" s="100" t="s">
        <v>367</v>
      </c>
      <c r="D95" t="str">
        <f>INDEX('[1]Funding Tables'!P:P,MATCH('Board Ventilation Strate-PY'!B95,'[1]Funding Tables'!B:B,0))</f>
        <v>Conseil scolaire de district catholique Franco-Nord</v>
      </c>
    </row>
    <row r="96" spans="1:4" ht="30">
      <c r="A96">
        <f t="shared" si="1"/>
        <v>3</v>
      </c>
      <c r="B96" s="99" t="s">
        <v>21</v>
      </c>
      <c r="C96" s="100" t="s">
        <v>368</v>
      </c>
      <c r="D96" t="str">
        <f>INDEX('[1]Funding Tables'!P:P,MATCH('Board Ventilation Strate-PY'!B96,'[1]Funding Tables'!B:B,0))</f>
        <v>Conseil scolaire de district catholique Franco-Nord</v>
      </c>
    </row>
    <row r="97" spans="1:4">
      <c r="A97">
        <f t="shared" si="1"/>
        <v>4</v>
      </c>
      <c r="B97" s="99" t="s">
        <v>21</v>
      </c>
      <c r="C97" s="100" t="s">
        <v>369</v>
      </c>
      <c r="D97" t="str">
        <f>INDEX('[1]Funding Tables'!P:P,MATCH('Board Ventilation Strate-PY'!B97,'[1]Funding Tables'!B:B,0))</f>
        <v>Conseil scolaire de district catholique Franco-Nord</v>
      </c>
    </row>
    <row r="98" spans="1:4" ht="47.25">
      <c r="A98">
        <f t="shared" si="1"/>
        <v>1</v>
      </c>
      <c r="B98" s="99">
        <v>29</v>
      </c>
      <c r="C98" s="104" t="s">
        <v>370</v>
      </c>
      <c r="D98" t="str">
        <f>INDEX('[1]Funding Tables'!P:P,MATCH('Board Ventilation Strate-PY'!B98,'[1]Funding Tables'!B:B,0))</f>
        <v>Hastings and Prince Edward District School Board</v>
      </c>
    </row>
    <row r="99" spans="1:4" ht="31.5">
      <c r="A99">
        <f t="shared" si="1"/>
        <v>2</v>
      </c>
      <c r="B99" s="99">
        <v>29</v>
      </c>
      <c r="C99" s="105" t="s">
        <v>371</v>
      </c>
      <c r="D99" t="str">
        <f>INDEX('[1]Funding Tables'!P:P,MATCH('Board Ventilation Strate-PY'!B99,'[1]Funding Tables'!B:B,0))</f>
        <v>Hastings and Prince Edward District School Board</v>
      </c>
    </row>
    <row r="100" spans="1:4" ht="31.5">
      <c r="A100">
        <f t="shared" si="1"/>
        <v>3</v>
      </c>
      <c r="B100" s="99">
        <v>29</v>
      </c>
      <c r="C100" s="105" t="s">
        <v>372</v>
      </c>
      <c r="D100" t="str">
        <f>INDEX('[1]Funding Tables'!P:P,MATCH('Board Ventilation Strate-PY'!B100,'[1]Funding Tables'!B:B,0))</f>
        <v>Hastings and Prince Edward District School Board</v>
      </c>
    </row>
    <row r="101" spans="1:4" ht="31.5">
      <c r="A101">
        <f t="shared" si="1"/>
        <v>4</v>
      </c>
      <c r="B101" s="99">
        <v>29</v>
      </c>
      <c r="C101" s="105" t="s">
        <v>373</v>
      </c>
      <c r="D101" t="str">
        <f>INDEX('[1]Funding Tables'!P:P,MATCH('Board Ventilation Strate-PY'!B101,'[1]Funding Tables'!B:B,0))</f>
        <v>Hastings and Prince Edward District School Board</v>
      </c>
    </row>
    <row r="102" spans="1:4">
      <c r="A102">
        <f t="shared" si="1"/>
        <v>1</v>
      </c>
      <c r="B102" s="99">
        <v>28</v>
      </c>
      <c r="C102" s="100" t="s">
        <v>374</v>
      </c>
      <c r="D102" t="str">
        <f>INDEX('[1]Funding Tables'!P:P,MATCH('Board Ventilation Strate-PY'!B102,'[1]Funding Tables'!B:B,0))</f>
        <v>Renfrew County District School Board</v>
      </c>
    </row>
    <row r="103" spans="1:4">
      <c r="A103">
        <f t="shared" si="1"/>
        <v>2</v>
      </c>
      <c r="B103" s="99">
        <v>28</v>
      </c>
      <c r="C103" s="100" t="s">
        <v>375</v>
      </c>
      <c r="D103" t="str">
        <f>INDEX('[1]Funding Tables'!P:P,MATCH('Board Ventilation Strate-PY'!B103,'[1]Funding Tables'!B:B,0))</f>
        <v>Renfrew County District School Board</v>
      </c>
    </row>
    <row r="104" spans="1:4">
      <c r="A104">
        <f t="shared" si="1"/>
        <v>3</v>
      </c>
      <c r="B104" s="99">
        <v>28</v>
      </c>
      <c r="C104" s="100" t="s">
        <v>376</v>
      </c>
      <c r="D104" t="str">
        <f>INDEX('[1]Funding Tables'!P:P,MATCH('Board Ventilation Strate-PY'!B104,'[1]Funding Tables'!B:B,0))</f>
        <v>Renfrew County District School Board</v>
      </c>
    </row>
    <row r="105" spans="1:4">
      <c r="A105">
        <f t="shared" si="1"/>
        <v>4</v>
      </c>
      <c r="B105" s="99">
        <v>28</v>
      </c>
      <c r="C105" s="100" t="s">
        <v>377</v>
      </c>
      <c r="D105" t="str">
        <f>INDEX('[1]Funding Tables'!P:P,MATCH('Board Ventilation Strate-PY'!B105,'[1]Funding Tables'!B:B,0))</f>
        <v>Renfrew County District School Board</v>
      </c>
    </row>
    <row r="106" spans="1:4">
      <c r="A106">
        <f t="shared" si="1"/>
        <v>1</v>
      </c>
      <c r="B106" s="99">
        <v>23</v>
      </c>
      <c r="C106" s="100" t="s">
        <v>378</v>
      </c>
      <c r="D106" t="str">
        <f>INDEX('[1]Funding Tables'!P:P,MATCH('Board Ventilation Strate-PY'!B106,'[1]Funding Tables'!B:B,0))</f>
        <v>Grand Erie District School Board</v>
      </c>
    </row>
    <row r="107" spans="1:4">
      <c r="A107">
        <f t="shared" si="1"/>
        <v>2</v>
      </c>
      <c r="B107" s="99">
        <v>23</v>
      </c>
      <c r="C107" s="100" t="s">
        <v>379</v>
      </c>
      <c r="D107" t="str">
        <f>INDEX('[1]Funding Tables'!P:P,MATCH('Board Ventilation Strate-PY'!B107,'[1]Funding Tables'!B:B,0))</f>
        <v>Grand Erie District School Board</v>
      </c>
    </row>
    <row r="108" spans="1:4">
      <c r="A108">
        <f t="shared" si="1"/>
        <v>3</v>
      </c>
      <c r="B108" s="99">
        <v>23</v>
      </c>
      <c r="C108" s="100" t="s">
        <v>380</v>
      </c>
      <c r="D108" t="str">
        <f>INDEX('[1]Funding Tables'!P:P,MATCH('Board Ventilation Strate-PY'!B108,'[1]Funding Tables'!B:B,0))</f>
        <v>Grand Erie District School Board</v>
      </c>
    </row>
    <row r="109" spans="1:4">
      <c r="A109">
        <f t="shared" si="1"/>
        <v>4</v>
      </c>
      <c r="B109" s="99">
        <v>23</v>
      </c>
      <c r="C109" s="100" t="s">
        <v>381</v>
      </c>
      <c r="D109" t="str">
        <f>INDEX('[1]Funding Tables'!P:P,MATCH('Board Ventilation Strate-PY'!B109,'[1]Funding Tables'!B:B,0))</f>
        <v>Grand Erie District School Board</v>
      </c>
    </row>
    <row r="110" spans="1:4" ht="45.75">
      <c r="A110">
        <f t="shared" si="1"/>
        <v>1</v>
      </c>
      <c r="B110" s="99">
        <v>25</v>
      </c>
      <c r="C110" s="106" t="s">
        <v>382</v>
      </c>
      <c r="D110" t="str">
        <f>INDEX('[1]Funding Tables'!P:P,MATCH('Board Ventilation Strate-PY'!B110,'[1]Funding Tables'!B:B,0))</f>
        <v>Ottawa-Carleton District School Board</v>
      </c>
    </row>
    <row r="111" spans="1:4" ht="30">
      <c r="A111">
        <f t="shared" si="1"/>
        <v>2</v>
      </c>
      <c r="B111" s="99">
        <v>25</v>
      </c>
      <c r="C111" s="100" t="s">
        <v>383</v>
      </c>
      <c r="D111" t="str">
        <f>INDEX('[1]Funding Tables'!P:P,MATCH('Board Ventilation Strate-PY'!B111,'[1]Funding Tables'!B:B,0))</f>
        <v>Ottawa-Carleton District School Board</v>
      </c>
    </row>
    <row r="112" spans="1:4" ht="30">
      <c r="A112">
        <f t="shared" si="1"/>
        <v>3</v>
      </c>
      <c r="B112" s="99">
        <v>25</v>
      </c>
      <c r="C112" s="100" t="s">
        <v>384</v>
      </c>
      <c r="D112" t="str">
        <f>INDEX('[1]Funding Tables'!P:P,MATCH('Board Ventilation Strate-PY'!B112,'[1]Funding Tables'!B:B,0))</f>
        <v>Ottawa-Carleton District School Board</v>
      </c>
    </row>
    <row r="113" spans="1:4" ht="45">
      <c r="A113">
        <f t="shared" si="1"/>
        <v>4</v>
      </c>
      <c r="B113" s="99">
        <v>25</v>
      </c>
      <c r="C113" s="100" t="s">
        <v>385</v>
      </c>
      <c r="D113" t="str">
        <f>INDEX('[1]Funding Tables'!P:P,MATCH('Board Ventilation Strate-PY'!B113,'[1]Funding Tables'!B:B,0))</f>
        <v>Ottawa-Carleton District School Board</v>
      </c>
    </row>
    <row r="114" spans="1:4">
      <c r="A114">
        <f t="shared" si="1"/>
        <v>1</v>
      </c>
      <c r="B114" s="99">
        <v>39</v>
      </c>
      <c r="C114" s="100" t="s">
        <v>386</v>
      </c>
      <c r="D114" t="str">
        <f>INDEX('[1]Funding Tables'!P:P,MATCH('Board Ventilation Strate-PY'!B114,'[1]Funding Tables'!B:B,0))</f>
        <v>St. Clair Catholic District School Board</v>
      </c>
    </row>
    <row r="115" spans="1:4">
      <c r="A115">
        <f t="shared" si="1"/>
        <v>2</v>
      </c>
      <c r="B115" s="99">
        <v>39</v>
      </c>
      <c r="C115" s="100" t="s">
        <v>387</v>
      </c>
      <c r="D115" t="str">
        <f>INDEX('[1]Funding Tables'!P:P,MATCH('Board Ventilation Strate-PY'!B115,'[1]Funding Tables'!B:B,0))</f>
        <v>St. Clair Catholic District School Board</v>
      </c>
    </row>
    <row r="116" spans="1:4">
      <c r="A116">
        <f t="shared" si="1"/>
        <v>3</v>
      </c>
      <c r="B116" s="99">
        <v>39</v>
      </c>
      <c r="C116" s="100" t="s">
        <v>388</v>
      </c>
      <c r="D116" t="str">
        <f>INDEX('[1]Funding Tables'!P:P,MATCH('Board Ventilation Strate-PY'!B116,'[1]Funding Tables'!B:B,0))</f>
        <v>St. Clair Catholic District School Board</v>
      </c>
    </row>
    <row r="117" spans="1:4">
      <c r="A117">
        <f t="shared" si="1"/>
        <v>4</v>
      </c>
      <c r="B117" s="99">
        <v>39</v>
      </c>
      <c r="C117" s="100" t="s">
        <v>389</v>
      </c>
      <c r="D117" t="str">
        <f>INDEX('[1]Funding Tables'!P:P,MATCH('Board Ventilation Strate-PY'!B117,'[1]Funding Tables'!B:B,0))</f>
        <v>St. Clair Catholic District School Board</v>
      </c>
    </row>
    <row r="118" spans="1:4">
      <c r="A118">
        <f t="shared" si="1"/>
        <v>1</v>
      </c>
      <c r="B118" s="99">
        <v>27</v>
      </c>
      <c r="C118" s="100" t="s">
        <v>390</v>
      </c>
      <c r="D118" t="str">
        <f>INDEX('[1]Funding Tables'!P:P,MATCH('Board Ventilation Strate-PY'!B118,'[1]Funding Tables'!B:B,0))</f>
        <v>Limestone District School Board</v>
      </c>
    </row>
    <row r="119" spans="1:4" ht="30">
      <c r="A119">
        <f t="shared" si="1"/>
        <v>2</v>
      </c>
      <c r="B119" s="99">
        <v>27</v>
      </c>
      <c r="C119" s="100" t="s">
        <v>391</v>
      </c>
      <c r="D119" t="str">
        <f>INDEX('[1]Funding Tables'!P:P,MATCH('Board Ventilation Strate-PY'!B119,'[1]Funding Tables'!B:B,0))</f>
        <v>Limestone District School Board</v>
      </c>
    </row>
    <row r="120" spans="1:4">
      <c r="A120">
        <f t="shared" si="1"/>
        <v>3</v>
      </c>
      <c r="B120" s="99">
        <v>27</v>
      </c>
      <c r="C120" s="100" t="s">
        <v>392</v>
      </c>
      <c r="D120" t="str">
        <f>INDEX('[1]Funding Tables'!P:P,MATCH('Board Ventilation Strate-PY'!B120,'[1]Funding Tables'!B:B,0))</f>
        <v>Limestone District School Board</v>
      </c>
    </row>
    <row r="121" spans="1:4" ht="30">
      <c r="A121">
        <f t="shared" si="1"/>
        <v>4</v>
      </c>
      <c r="B121" s="99">
        <v>27</v>
      </c>
      <c r="C121" s="100" t="s">
        <v>393</v>
      </c>
      <c r="D121" t="str">
        <f>INDEX('[1]Funding Tables'!P:P,MATCH('Board Ventilation Strate-PY'!B121,'[1]Funding Tables'!B:B,0))</f>
        <v>Limestone District School Board</v>
      </c>
    </row>
    <row r="122" spans="1:4" ht="30">
      <c r="A122">
        <f t="shared" si="1"/>
        <v>1</v>
      </c>
      <c r="B122" s="99">
        <v>65</v>
      </c>
      <c r="C122" s="100" t="s">
        <v>394</v>
      </c>
      <c r="D122" t="str">
        <f>INDEX('[1]Funding Tables'!P:P,MATCH('Board Ventilation Strate-PY'!B122,'[1]Funding Tables'!B:B,0))</f>
        <v>Conseil scolaire de district catholique de l'Est ontarien</v>
      </c>
    </row>
    <row r="123" spans="1:4">
      <c r="A123">
        <f t="shared" si="1"/>
        <v>2</v>
      </c>
      <c r="B123" s="99">
        <v>65</v>
      </c>
      <c r="C123" s="100" t="s">
        <v>395</v>
      </c>
      <c r="D123" t="str">
        <f>INDEX('[1]Funding Tables'!P:P,MATCH('Board Ventilation Strate-PY'!B123,'[1]Funding Tables'!B:B,0))</f>
        <v>Conseil scolaire de district catholique de l'Est ontarien</v>
      </c>
    </row>
    <row r="124" spans="1:4" ht="30">
      <c r="A124">
        <f t="shared" si="1"/>
        <v>3</v>
      </c>
      <c r="B124" s="99">
        <v>65</v>
      </c>
      <c r="C124" s="100" t="s">
        <v>396</v>
      </c>
      <c r="D124" t="str">
        <f>INDEX('[1]Funding Tables'!P:P,MATCH('Board Ventilation Strate-PY'!B124,'[1]Funding Tables'!B:B,0))</f>
        <v>Conseil scolaire de district catholique de l'Est ontarien</v>
      </c>
    </row>
    <row r="125" spans="1:4">
      <c r="A125">
        <f t="shared" si="1"/>
        <v>4</v>
      </c>
      <c r="B125" s="99">
        <v>65</v>
      </c>
      <c r="C125" s="100" t="s">
        <v>397</v>
      </c>
      <c r="D125" t="str">
        <f>INDEX('[1]Funding Tables'!P:P,MATCH('Board Ventilation Strate-PY'!B125,'[1]Funding Tables'!B:B,0))</f>
        <v>Conseil scolaire de district catholique de l'Est ontarien</v>
      </c>
    </row>
    <row r="126" spans="1:4" ht="30">
      <c r="A126">
        <f t="shared" si="1"/>
        <v>1</v>
      </c>
      <c r="B126" s="99">
        <v>49</v>
      </c>
      <c r="C126" s="100" t="s">
        <v>398</v>
      </c>
      <c r="D126" t="str">
        <f>INDEX('[1]Funding Tables'!P:P,MATCH('Board Ventilation Strate-PY'!B126,'[1]Funding Tables'!B:B,0))</f>
        <v>Waterloo Catholic District School Board</v>
      </c>
    </row>
    <row r="127" spans="1:4" ht="30">
      <c r="A127">
        <f t="shared" si="1"/>
        <v>2</v>
      </c>
      <c r="B127" s="99">
        <v>49</v>
      </c>
      <c r="C127" s="100" t="s">
        <v>399</v>
      </c>
      <c r="D127" t="str">
        <f>INDEX('[1]Funding Tables'!P:P,MATCH('Board Ventilation Strate-PY'!B127,'[1]Funding Tables'!B:B,0))</f>
        <v>Waterloo Catholic District School Board</v>
      </c>
    </row>
    <row r="128" spans="1:4" ht="30">
      <c r="A128">
        <f t="shared" si="1"/>
        <v>3</v>
      </c>
      <c r="B128" s="99">
        <v>49</v>
      </c>
      <c r="C128" s="100" t="s">
        <v>400</v>
      </c>
      <c r="D128" t="str">
        <f>INDEX('[1]Funding Tables'!P:P,MATCH('Board Ventilation Strate-PY'!B128,'[1]Funding Tables'!B:B,0))</f>
        <v>Waterloo Catholic District School Board</v>
      </c>
    </row>
    <row r="129" spans="1:4" ht="30">
      <c r="A129">
        <f t="shared" si="1"/>
        <v>4</v>
      </c>
      <c r="B129" s="99">
        <v>49</v>
      </c>
      <c r="C129" s="100" t="s">
        <v>401</v>
      </c>
      <c r="D129" t="str">
        <f>INDEX('[1]Funding Tables'!P:P,MATCH('Board Ventilation Strate-PY'!B129,'[1]Funding Tables'!B:B,0))</f>
        <v>Waterloo Catholic District School Board</v>
      </c>
    </row>
    <row r="130" spans="1:4" ht="30">
      <c r="A130">
        <f t="shared" si="1"/>
        <v>1</v>
      </c>
      <c r="B130" s="99">
        <v>1</v>
      </c>
      <c r="C130" s="100" t="s">
        <v>402</v>
      </c>
      <c r="D130" t="str">
        <f>INDEX('[1]Funding Tables'!P:P,MATCH('Board Ventilation Strate-PY'!B130,'[1]Funding Tables'!B:B,0))</f>
        <v>District School Board Ontario North East</v>
      </c>
    </row>
    <row r="131" spans="1:4">
      <c r="A131">
        <f t="shared" si="1"/>
        <v>2</v>
      </c>
      <c r="B131" s="99">
        <v>1</v>
      </c>
      <c r="C131" s="100" t="s">
        <v>403</v>
      </c>
      <c r="D131" t="str">
        <f>INDEX('[1]Funding Tables'!P:P,MATCH('Board Ventilation Strate-PY'!B131,'[1]Funding Tables'!B:B,0))</f>
        <v>District School Board Ontario North East</v>
      </c>
    </row>
    <row r="132" spans="1:4">
      <c r="A132">
        <f t="shared" ref="A132:A195" si="2">IF(B132=B131,A131+1,1)</f>
        <v>3</v>
      </c>
      <c r="B132" s="99">
        <v>1</v>
      </c>
      <c r="C132" s="100" t="s">
        <v>404</v>
      </c>
      <c r="D132" t="str">
        <f>INDEX('[1]Funding Tables'!P:P,MATCH('Board Ventilation Strate-PY'!B132,'[1]Funding Tables'!B:B,0))</f>
        <v>District School Board Ontario North East</v>
      </c>
    </row>
    <row r="133" spans="1:4">
      <c r="A133">
        <f t="shared" si="2"/>
        <v>4</v>
      </c>
      <c r="B133" s="99">
        <v>1</v>
      </c>
      <c r="C133" s="100" t="s">
        <v>405</v>
      </c>
      <c r="D133" t="str">
        <f>INDEX('[1]Funding Tables'!P:P,MATCH('Board Ventilation Strate-PY'!B133,'[1]Funding Tables'!B:B,0))</f>
        <v>District School Board Ontario North East</v>
      </c>
    </row>
    <row r="134" spans="1:4" ht="30">
      <c r="A134">
        <f t="shared" si="2"/>
        <v>1</v>
      </c>
      <c r="B134" s="99">
        <v>3</v>
      </c>
      <c r="C134" s="100" t="s">
        <v>406</v>
      </c>
      <c r="D134" t="str">
        <f>INDEX('[1]Funding Tables'!P:P,MATCH('Board Ventilation Strate-PY'!B134,'[1]Funding Tables'!B:B,0))</f>
        <v>Rainbow District School Board</v>
      </c>
    </row>
    <row r="135" spans="1:4" ht="30">
      <c r="A135">
        <f t="shared" si="2"/>
        <v>2</v>
      </c>
      <c r="B135" s="99">
        <v>3</v>
      </c>
      <c r="C135" s="100" t="s">
        <v>407</v>
      </c>
      <c r="D135" t="str">
        <f>INDEX('[1]Funding Tables'!P:P,MATCH('Board Ventilation Strate-PY'!B135,'[1]Funding Tables'!B:B,0))</f>
        <v>Rainbow District School Board</v>
      </c>
    </row>
    <row r="136" spans="1:4" ht="30">
      <c r="A136">
        <f t="shared" si="2"/>
        <v>3</v>
      </c>
      <c r="B136" s="99">
        <v>3</v>
      </c>
      <c r="C136" s="100" t="s">
        <v>408</v>
      </c>
      <c r="D136" t="str">
        <f>INDEX('[1]Funding Tables'!P:P,MATCH('Board Ventilation Strate-PY'!B136,'[1]Funding Tables'!B:B,0))</f>
        <v>Rainbow District School Board</v>
      </c>
    </row>
    <row r="137" spans="1:4">
      <c r="A137">
        <f t="shared" si="2"/>
        <v>4</v>
      </c>
      <c r="B137" s="99">
        <v>3</v>
      </c>
      <c r="C137" s="100" t="s">
        <v>409</v>
      </c>
      <c r="D137" t="str">
        <f>INDEX('[1]Funding Tables'!P:P,MATCH('Board Ventilation Strate-PY'!B137,'[1]Funding Tables'!B:B,0))</f>
        <v>Rainbow District School Board</v>
      </c>
    </row>
    <row r="138" spans="1:4" ht="30">
      <c r="A138">
        <f t="shared" si="2"/>
        <v>1</v>
      </c>
      <c r="B138" s="99">
        <v>17</v>
      </c>
      <c r="C138" s="100" t="s">
        <v>410</v>
      </c>
      <c r="D138" t="str">
        <f>INDEX('[1]Funding Tables'!P:P,MATCH('Board Ventilation Strate-PY'!B138,'[1]Funding Tables'!B:B,0))</f>
        <v>Simcoe County District School Board</v>
      </c>
    </row>
    <row r="139" spans="1:4" ht="33">
      <c r="A139">
        <f t="shared" si="2"/>
        <v>2</v>
      </c>
      <c r="B139" s="99">
        <v>17</v>
      </c>
      <c r="C139" s="100" t="s">
        <v>411</v>
      </c>
      <c r="D139" t="str">
        <f>INDEX('[1]Funding Tables'!P:P,MATCH('Board Ventilation Strate-PY'!B139,'[1]Funding Tables'!B:B,0))</f>
        <v>Simcoe County District School Board</v>
      </c>
    </row>
    <row r="140" spans="1:4" ht="30">
      <c r="A140">
        <f t="shared" si="2"/>
        <v>3</v>
      </c>
      <c r="B140" s="99">
        <v>17</v>
      </c>
      <c r="C140" s="100" t="s">
        <v>412</v>
      </c>
      <c r="D140" t="str">
        <f>INDEX('[1]Funding Tables'!P:P,MATCH('Board Ventilation Strate-PY'!B140,'[1]Funding Tables'!B:B,0))</f>
        <v>Simcoe County District School Board</v>
      </c>
    </row>
    <row r="141" spans="1:4" ht="30">
      <c r="A141">
        <f t="shared" si="2"/>
        <v>4</v>
      </c>
      <c r="B141" s="99">
        <v>17</v>
      </c>
      <c r="C141" s="100" t="s">
        <v>413</v>
      </c>
      <c r="D141" t="str">
        <f>INDEX('[1]Funding Tables'!P:P,MATCH('Board Ventilation Strate-PY'!B141,'[1]Funding Tables'!B:B,0))</f>
        <v>Simcoe County District School Board</v>
      </c>
    </row>
    <row r="142" spans="1:4">
      <c r="A142">
        <f t="shared" si="2"/>
        <v>1</v>
      </c>
      <c r="B142" s="99">
        <v>50</v>
      </c>
      <c r="C142" s="100" t="s">
        <v>414</v>
      </c>
      <c r="D142" t="str">
        <f>INDEX('[1]Funding Tables'!P:P,MATCH('Board Ventilation Strate-PY'!B142,'[1]Funding Tables'!B:B,0))</f>
        <v>Niagara Catholic District School Board</v>
      </c>
    </row>
    <row r="143" spans="1:4">
      <c r="A143">
        <f t="shared" si="2"/>
        <v>2</v>
      </c>
      <c r="B143" s="99">
        <v>50</v>
      </c>
      <c r="C143" s="100" t="s">
        <v>415</v>
      </c>
      <c r="D143" t="str">
        <f>INDEX('[1]Funding Tables'!P:P,MATCH('Board Ventilation Strate-PY'!B143,'[1]Funding Tables'!B:B,0))</f>
        <v>Niagara Catholic District School Board</v>
      </c>
    </row>
    <row r="144" spans="1:4">
      <c r="A144">
        <f t="shared" si="2"/>
        <v>3</v>
      </c>
      <c r="B144" s="99">
        <v>50</v>
      </c>
      <c r="C144" s="100" t="s">
        <v>416</v>
      </c>
      <c r="D144" t="str">
        <f>INDEX('[1]Funding Tables'!P:P,MATCH('Board Ventilation Strate-PY'!B144,'[1]Funding Tables'!B:B,0))</f>
        <v>Niagara Catholic District School Board</v>
      </c>
    </row>
    <row r="145" spans="1:4">
      <c r="A145">
        <f t="shared" si="2"/>
        <v>4</v>
      </c>
      <c r="B145" s="99">
        <v>50</v>
      </c>
      <c r="C145" s="100" t="s">
        <v>417</v>
      </c>
      <c r="D145" t="str">
        <f>INDEX('[1]Funding Tables'!P:P,MATCH('Board Ventilation Strate-PY'!B145,'[1]Funding Tables'!B:B,0))</f>
        <v>Niagara Catholic District School Board</v>
      </c>
    </row>
    <row r="146" spans="1:4" ht="75">
      <c r="A146">
        <f t="shared" si="2"/>
        <v>1</v>
      </c>
      <c r="B146" s="99">
        <v>44</v>
      </c>
      <c r="C146" s="103" t="s">
        <v>418</v>
      </c>
      <c r="D146" t="str">
        <f>INDEX('[1]Funding Tables'!P:P,MATCH('Board Ventilation Strate-PY'!B146,'[1]Funding Tables'!B:B,0))</f>
        <v>Simcoe Muskoka Catholic District School Board</v>
      </c>
    </row>
    <row r="147" spans="1:4" ht="90">
      <c r="A147">
        <f t="shared" si="2"/>
        <v>2</v>
      </c>
      <c r="B147" s="99">
        <v>44</v>
      </c>
      <c r="C147" s="103" t="s">
        <v>419</v>
      </c>
      <c r="D147" t="str">
        <f>INDEX('[1]Funding Tables'!P:P,MATCH('Board Ventilation Strate-PY'!B147,'[1]Funding Tables'!B:B,0))</f>
        <v>Simcoe Muskoka Catholic District School Board</v>
      </c>
    </row>
    <row r="148" spans="1:4" ht="45">
      <c r="A148">
        <f t="shared" si="2"/>
        <v>3</v>
      </c>
      <c r="B148" s="99">
        <v>44</v>
      </c>
      <c r="C148" s="103" t="s">
        <v>420</v>
      </c>
      <c r="D148" t="str">
        <f>INDEX('[1]Funding Tables'!P:P,MATCH('Board Ventilation Strate-PY'!B148,'[1]Funding Tables'!B:B,0))</f>
        <v>Simcoe Muskoka Catholic District School Board</v>
      </c>
    </row>
    <row r="149" spans="1:4" ht="60">
      <c r="A149">
        <f t="shared" si="2"/>
        <v>4</v>
      </c>
      <c r="B149" s="99">
        <v>44</v>
      </c>
      <c r="C149" s="100" t="s">
        <v>421</v>
      </c>
      <c r="D149" t="str">
        <f>INDEX('[1]Funding Tables'!P:P,MATCH('Board Ventilation Strate-PY'!B149,'[1]Funding Tables'!B:B,0))</f>
        <v>Simcoe Muskoka Catholic District School Board</v>
      </c>
    </row>
    <row r="150" spans="1:4" ht="30">
      <c r="A150">
        <f t="shared" si="2"/>
        <v>1</v>
      </c>
      <c r="B150" s="99">
        <v>13</v>
      </c>
      <c r="C150" s="100" t="s">
        <v>422</v>
      </c>
      <c r="D150" t="str">
        <f>INDEX('[1]Funding Tables'!P:P,MATCH('Board Ventilation Strate-PY'!B150,'[1]Funding Tables'!B:B,0))</f>
        <v>Durham District School Board</v>
      </c>
    </row>
    <row r="151" spans="1:4" ht="30">
      <c r="A151">
        <f t="shared" si="2"/>
        <v>2</v>
      </c>
      <c r="B151" s="99">
        <v>13</v>
      </c>
      <c r="C151" s="100" t="s">
        <v>423</v>
      </c>
      <c r="D151" t="str">
        <f>INDEX('[1]Funding Tables'!P:P,MATCH('Board Ventilation Strate-PY'!B151,'[1]Funding Tables'!B:B,0))</f>
        <v>Durham District School Board</v>
      </c>
    </row>
    <row r="152" spans="1:4" ht="30">
      <c r="A152">
        <f t="shared" si="2"/>
        <v>3</v>
      </c>
      <c r="B152" s="99">
        <v>13</v>
      </c>
      <c r="C152" s="100" t="s">
        <v>424</v>
      </c>
      <c r="D152" t="str">
        <f>INDEX('[1]Funding Tables'!P:P,MATCH('Board Ventilation Strate-PY'!B152,'[1]Funding Tables'!B:B,0))</f>
        <v>Durham District School Board</v>
      </c>
    </row>
    <row r="153" spans="1:4" ht="30">
      <c r="A153">
        <f t="shared" si="2"/>
        <v>4</v>
      </c>
      <c r="B153" s="99">
        <v>13</v>
      </c>
      <c r="C153" s="100" t="s">
        <v>425</v>
      </c>
      <c r="D153" t="str">
        <f>INDEX('[1]Funding Tables'!P:P,MATCH('Board Ventilation Strate-PY'!B153,'[1]Funding Tables'!B:B,0))</f>
        <v>Durham District School Board</v>
      </c>
    </row>
    <row r="154" spans="1:4">
      <c r="A154">
        <f t="shared" si="2"/>
        <v>1</v>
      </c>
      <c r="B154" s="99" t="s">
        <v>12</v>
      </c>
      <c r="C154" s="100" t="s">
        <v>426</v>
      </c>
      <c r="D154" t="str">
        <f>INDEX('[1]Funding Tables'!P:P,MATCH('Board Ventilation Strate-PY'!B154,'[1]Funding Tables'!B:B,0))</f>
        <v>Lakehead District School Board</v>
      </c>
    </row>
    <row r="155" spans="1:4">
      <c r="A155">
        <f t="shared" si="2"/>
        <v>2</v>
      </c>
      <c r="B155" s="99" t="s">
        <v>12</v>
      </c>
      <c r="C155" s="100" t="s">
        <v>427</v>
      </c>
      <c r="D155" t="str">
        <f>INDEX('[1]Funding Tables'!P:P,MATCH('Board Ventilation Strate-PY'!B155,'[1]Funding Tables'!B:B,0))</f>
        <v>Lakehead District School Board</v>
      </c>
    </row>
    <row r="156" spans="1:4">
      <c r="A156">
        <f t="shared" si="2"/>
        <v>3</v>
      </c>
      <c r="B156" s="99" t="s">
        <v>12</v>
      </c>
      <c r="C156" s="100" t="s">
        <v>428</v>
      </c>
      <c r="D156" t="str">
        <f>INDEX('[1]Funding Tables'!P:P,MATCH('Board Ventilation Strate-PY'!B156,'[1]Funding Tables'!B:B,0))</f>
        <v>Lakehead District School Board</v>
      </c>
    </row>
    <row r="157" spans="1:4">
      <c r="A157">
        <f t="shared" si="2"/>
        <v>4</v>
      </c>
      <c r="B157" s="99" t="s">
        <v>12</v>
      </c>
      <c r="C157" s="100" t="s">
        <v>429</v>
      </c>
      <c r="D157" t="str">
        <f>INDEX('[1]Funding Tables'!P:P,MATCH('Board Ventilation Strate-PY'!B157,'[1]Funding Tables'!B:B,0))</f>
        <v>Lakehead District School Board</v>
      </c>
    </row>
    <row r="158" spans="1:4">
      <c r="A158">
        <f t="shared" si="2"/>
        <v>1</v>
      </c>
      <c r="B158" s="99">
        <v>100</v>
      </c>
      <c r="C158" s="100" t="s">
        <v>430</v>
      </c>
      <c r="D158" t="str">
        <f>INDEX('[1]Funding Tables'!P:P,MATCH('Board Ventilation Strate-PY'!B158,'[1]Funding Tables'!B:B,0))</f>
        <v>James Bay Lowlands Secondary School Board</v>
      </c>
    </row>
    <row r="159" spans="1:4">
      <c r="A159">
        <f t="shared" si="2"/>
        <v>2</v>
      </c>
      <c r="B159" s="99">
        <v>100</v>
      </c>
      <c r="C159" s="100" t="s">
        <v>431</v>
      </c>
      <c r="D159" t="str">
        <f>INDEX('[1]Funding Tables'!P:P,MATCH('Board Ventilation Strate-PY'!B159,'[1]Funding Tables'!B:B,0))</f>
        <v>James Bay Lowlands Secondary School Board</v>
      </c>
    </row>
    <row r="160" spans="1:4">
      <c r="A160">
        <f t="shared" si="2"/>
        <v>3</v>
      </c>
      <c r="B160" s="99">
        <v>100</v>
      </c>
      <c r="C160" s="100" t="s">
        <v>432</v>
      </c>
      <c r="D160" t="str">
        <f>INDEX('[1]Funding Tables'!P:P,MATCH('Board Ventilation Strate-PY'!B160,'[1]Funding Tables'!B:B,0))</f>
        <v>James Bay Lowlands Secondary School Board</v>
      </c>
    </row>
    <row r="161" spans="1:4">
      <c r="A161">
        <f t="shared" si="2"/>
        <v>4</v>
      </c>
      <c r="B161" s="99">
        <v>100</v>
      </c>
      <c r="C161" s="100" t="s">
        <v>433</v>
      </c>
      <c r="D161" t="str">
        <f>INDEX('[1]Funding Tables'!P:P,MATCH('Board Ventilation Strate-PY'!B161,'[1]Funding Tables'!B:B,0))</f>
        <v>James Bay Lowlands Secondary School Board</v>
      </c>
    </row>
    <row r="162" spans="1:4" ht="30">
      <c r="A162">
        <f t="shared" si="2"/>
        <v>1</v>
      </c>
      <c r="B162" s="99">
        <v>18</v>
      </c>
      <c r="C162" s="107" t="s">
        <v>434</v>
      </c>
      <c r="D162" t="str">
        <f>INDEX('[1]Funding Tables'!P:P,MATCH('Board Ventilation Strate-PY'!B162,'[1]Funding Tables'!B:B,0))</f>
        <v>Upper Grand District School Board</v>
      </c>
    </row>
    <row r="163" spans="1:4" ht="30">
      <c r="A163">
        <f t="shared" si="2"/>
        <v>2</v>
      </c>
      <c r="B163" s="99">
        <v>18</v>
      </c>
      <c r="C163" s="107" t="s">
        <v>435</v>
      </c>
      <c r="D163" t="str">
        <f>INDEX('[1]Funding Tables'!P:P,MATCH('Board Ventilation Strate-PY'!B163,'[1]Funding Tables'!B:B,0))</f>
        <v>Upper Grand District School Board</v>
      </c>
    </row>
    <row r="164" spans="1:4" ht="30">
      <c r="A164">
        <f t="shared" si="2"/>
        <v>3</v>
      </c>
      <c r="B164" s="99">
        <v>18</v>
      </c>
      <c r="C164" s="107" t="s">
        <v>436</v>
      </c>
      <c r="D164" t="str">
        <f>INDEX('[1]Funding Tables'!P:P,MATCH('Board Ventilation Strate-PY'!B164,'[1]Funding Tables'!B:B,0))</f>
        <v>Upper Grand District School Board</v>
      </c>
    </row>
    <row r="165" spans="1:4" ht="30">
      <c r="A165">
        <f t="shared" si="2"/>
        <v>4</v>
      </c>
      <c r="B165" s="99">
        <v>18</v>
      </c>
      <c r="C165" s="107" t="s">
        <v>437</v>
      </c>
      <c r="D165" t="str">
        <f>INDEX('[1]Funding Tables'!P:P,MATCH('Board Ventilation Strate-PY'!B165,'[1]Funding Tables'!B:B,0))</f>
        <v>Upper Grand District School Board</v>
      </c>
    </row>
    <row r="166" spans="1:4">
      <c r="A166">
        <f t="shared" si="2"/>
        <v>1</v>
      </c>
      <c r="B166" s="99">
        <v>22</v>
      </c>
      <c r="C166" s="100" t="s">
        <v>438</v>
      </c>
      <c r="D166" t="str">
        <f>INDEX('[1]Funding Tables'!P:P,MATCH('Board Ventilation Strate-PY'!B166,'[1]Funding Tables'!B:B,0))</f>
        <v>District School Board of Niagara</v>
      </c>
    </row>
    <row r="167" spans="1:4">
      <c r="A167">
        <f t="shared" si="2"/>
        <v>2</v>
      </c>
      <c r="B167" s="99">
        <v>22</v>
      </c>
      <c r="C167" s="100" t="s">
        <v>439</v>
      </c>
      <c r="D167" t="str">
        <f>INDEX('[1]Funding Tables'!P:P,MATCH('Board Ventilation Strate-PY'!B167,'[1]Funding Tables'!B:B,0))</f>
        <v>District School Board of Niagara</v>
      </c>
    </row>
    <row r="168" spans="1:4">
      <c r="A168">
        <f t="shared" si="2"/>
        <v>3</v>
      </c>
      <c r="B168" s="99">
        <v>22</v>
      </c>
      <c r="C168" s="100" t="s">
        <v>440</v>
      </c>
      <c r="D168" t="str">
        <f>INDEX('[1]Funding Tables'!P:P,MATCH('Board Ventilation Strate-PY'!B168,'[1]Funding Tables'!B:B,0))</f>
        <v>District School Board of Niagara</v>
      </c>
    </row>
    <row r="169" spans="1:4">
      <c r="A169">
        <f t="shared" si="2"/>
        <v>4</v>
      </c>
      <c r="B169" s="99">
        <v>22</v>
      </c>
      <c r="C169" s="100" t="s">
        <v>441</v>
      </c>
      <c r="D169" t="str">
        <f>INDEX('[1]Funding Tables'!P:P,MATCH('Board Ventilation Strate-PY'!B169,'[1]Funding Tables'!B:B,0))</f>
        <v>District School Board of Niagara</v>
      </c>
    </row>
    <row r="170" spans="1:4" ht="30">
      <c r="A170">
        <f t="shared" si="2"/>
        <v>1</v>
      </c>
      <c r="B170" s="99">
        <v>46</v>
      </c>
      <c r="C170" s="108" t="s">
        <v>442</v>
      </c>
      <c r="D170" t="str">
        <f>INDEX('[1]Funding Tables'!P:P,MATCH('Board Ventilation Strate-PY'!B170,'[1]Funding Tables'!B:B,0))</f>
        <v>Halton Catholic District School Board</v>
      </c>
    </row>
    <row r="171" spans="1:4" ht="30">
      <c r="A171">
        <f t="shared" si="2"/>
        <v>2</v>
      </c>
      <c r="B171" s="99">
        <v>46</v>
      </c>
      <c r="C171" s="108" t="s">
        <v>443</v>
      </c>
      <c r="D171" t="str">
        <f>INDEX('[1]Funding Tables'!P:P,MATCH('Board Ventilation Strate-PY'!B171,'[1]Funding Tables'!B:B,0))</f>
        <v>Halton Catholic District School Board</v>
      </c>
    </row>
    <row r="172" spans="1:4">
      <c r="A172">
        <f t="shared" si="2"/>
        <v>3</v>
      </c>
      <c r="B172" s="99">
        <v>46</v>
      </c>
      <c r="C172" s="108" t="s">
        <v>444</v>
      </c>
      <c r="D172" t="str">
        <f>INDEX('[1]Funding Tables'!P:P,MATCH('Board Ventilation Strate-PY'!B172,'[1]Funding Tables'!B:B,0))</f>
        <v>Halton Catholic District School Board</v>
      </c>
    </row>
    <row r="173" spans="1:4">
      <c r="A173">
        <f t="shared" si="2"/>
        <v>4</v>
      </c>
      <c r="B173" s="99">
        <v>46</v>
      </c>
      <c r="C173" s="108" t="s">
        <v>445</v>
      </c>
      <c r="D173" t="str">
        <f>INDEX('[1]Funding Tables'!P:P,MATCH('Board Ventilation Strate-PY'!B173,'[1]Funding Tables'!B:B,0))</f>
        <v>Halton Catholic District School Board</v>
      </c>
    </row>
    <row r="174" spans="1:4">
      <c r="A174">
        <f t="shared" si="2"/>
        <v>1</v>
      </c>
      <c r="B174" s="99">
        <v>32</v>
      </c>
      <c r="C174" s="100" t="s">
        <v>446</v>
      </c>
      <c r="D174" t="str">
        <f>INDEX('[1]Funding Tables'!P:P,MATCH('Board Ventilation Strate-PY'!B174,'[1]Funding Tables'!B:B,0))</f>
        <v>Sudbury Catholic District School Board</v>
      </c>
    </row>
    <row r="175" spans="1:4" ht="30">
      <c r="A175">
        <f t="shared" si="2"/>
        <v>2</v>
      </c>
      <c r="B175" s="99">
        <v>32</v>
      </c>
      <c r="C175" s="100" t="s">
        <v>447</v>
      </c>
      <c r="D175" t="str">
        <f>INDEX('[1]Funding Tables'!P:P,MATCH('Board Ventilation Strate-PY'!B175,'[1]Funding Tables'!B:B,0))</f>
        <v>Sudbury Catholic District School Board</v>
      </c>
    </row>
    <row r="176" spans="1:4">
      <c r="A176">
        <f t="shared" si="2"/>
        <v>3</v>
      </c>
      <c r="B176" s="99">
        <v>32</v>
      </c>
      <c r="C176" s="100" t="s">
        <v>448</v>
      </c>
      <c r="D176" t="str">
        <f>INDEX('[1]Funding Tables'!P:P,MATCH('Board Ventilation Strate-PY'!B176,'[1]Funding Tables'!B:B,0))</f>
        <v>Sudbury Catholic District School Board</v>
      </c>
    </row>
    <row r="177" spans="1:4">
      <c r="A177">
        <f t="shared" si="2"/>
        <v>4</v>
      </c>
      <c r="B177" s="99">
        <v>32</v>
      </c>
      <c r="C177" s="100" t="s">
        <v>449</v>
      </c>
      <c r="D177" t="str">
        <f>INDEX('[1]Funding Tables'!P:P,MATCH('Board Ventilation Strate-PY'!B177,'[1]Funding Tables'!B:B,0))</f>
        <v>Sudbury Catholic District School Board</v>
      </c>
    </row>
    <row r="178" spans="1:4">
      <c r="A178">
        <f t="shared" si="2"/>
        <v>1</v>
      </c>
      <c r="B178" s="99">
        <v>35</v>
      </c>
      <c r="C178" s="100" t="s">
        <v>450</v>
      </c>
      <c r="D178" t="str">
        <f>INDEX('[1]Funding Tables'!P:P,MATCH('Board Ventilation Strate-PY'!B178,'[1]Funding Tables'!B:B,0))</f>
        <v>Bruce-Grey Catholic District School Board</v>
      </c>
    </row>
    <row r="179" spans="1:4">
      <c r="A179">
        <f t="shared" si="2"/>
        <v>2</v>
      </c>
      <c r="B179" s="99">
        <v>35</v>
      </c>
      <c r="C179" s="100" t="s">
        <v>451</v>
      </c>
      <c r="D179" t="str">
        <f>INDEX('[1]Funding Tables'!P:P,MATCH('Board Ventilation Strate-PY'!B179,'[1]Funding Tables'!B:B,0))</f>
        <v>Bruce-Grey Catholic District School Board</v>
      </c>
    </row>
    <row r="180" spans="1:4">
      <c r="A180">
        <f t="shared" si="2"/>
        <v>3</v>
      </c>
      <c r="B180" s="99">
        <v>35</v>
      </c>
      <c r="C180" s="100" t="s">
        <v>452</v>
      </c>
      <c r="D180" t="str">
        <f>INDEX('[1]Funding Tables'!P:P,MATCH('Board Ventilation Strate-PY'!B180,'[1]Funding Tables'!B:B,0))</f>
        <v>Bruce-Grey Catholic District School Board</v>
      </c>
    </row>
    <row r="181" spans="1:4">
      <c r="A181">
        <f t="shared" si="2"/>
        <v>4</v>
      </c>
      <c r="B181" s="99">
        <v>35</v>
      </c>
      <c r="C181" s="100" t="s">
        <v>453</v>
      </c>
      <c r="D181" t="str">
        <f>INDEX('[1]Funding Tables'!P:P,MATCH('Board Ventilation Strate-PY'!B181,'[1]Funding Tables'!B:B,0))</f>
        <v>Bruce-Grey Catholic District School Board</v>
      </c>
    </row>
    <row r="182" spans="1:4">
      <c r="A182">
        <f t="shared" si="2"/>
        <v>1</v>
      </c>
      <c r="B182" s="99">
        <v>57</v>
      </c>
      <c r="C182" s="100" t="s">
        <v>454</v>
      </c>
      <c r="D182" t="str">
        <f>INDEX('[1]Funding Tables'!P:P,MATCH('Board Ventilation Strate-PY'!B182,'[1]Funding Tables'!B:B,0))</f>
        <v>Conseil scolaire public du Grand Nord de l’Ontario</v>
      </c>
    </row>
    <row r="183" spans="1:4" ht="30">
      <c r="A183">
        <f t="shared" si="2"/>
        <v>2</v>
      </c>
      <c r="B183" s="99">
        <v>57</v>
      </c>
      <c r="C183" s="100" t="s">
        <v>455</v>
      </c>
      <c r="D183" t="str">
        <f>INDEX('[1]Funding Tables'!P:P,MATCH('Board Ventilation Strate-PY'!B183,'[1]Funding Tables'!B:B,0))</f>
        <v>Conseil scolaire public du Grand Nord de l’Ontario</v>
      </c>
    </row>
    <row r="184" spans="1:4">
      <c r="A184">
        <f t="shared" si="2"/>
        <v>3</v>
      </c>
      <c r="B184" s="99">
        <v>57</v>
      </c>
      <c r="C184" s="100" t="s">
        <v>456</v>
      </c>
      <c r="D184" t="str">
        <f>INDEX('[1]Funding Tables'!P:P,MATCH('Board Ventilation Strate-PY'!B184,'[1]Funding Tables'!B:B,0))</f>
        <v>Conseil scolaire public du Grand Nord de l’Ontario</v>
      </c>
    </row>
    <row r="185" spans="1:4">
      <c r="A185">
        <f t="shared" si="2"/>
        <v>4</v>
      </c>
      <c r="B185" s="99">
        <v>57</v>
      </c>
      <c r="C185" s="100" t="s">
        <v>457</v>
      </c>
      <c r="D185" t="str">
        <f>INDEX('[1]Funding Tables'!P:P,MATCH('Board Ventilation Strate-PY'!B185,'[1]Funding Tables'!B:B,0))</f>
        <v>Conseil scolaire public du Grand Nord de l’Ontario</v>
      </c>
    </row>
    <row r="186" spans="1:4" ht="15.75">
      <c r="A186">
        <f t="shared" si="2"/>
        <v>1</v>
      </c>
      <c r="B186" s="99">
        <v>37</v>
      </c>
      <c r="C186" s="104" t="s">
        <v>458</v>
      </c>
      <c r="D186" t="str">
        <f>INDEX('[1]Funding Tables'!P:P,MATCH('Board Ventilation Strate-PY'!B186,'[1]Funding Tables'!B:B,0))</f>
        <v>Windsor-Essex Catholic District School Board</v>
      </c>
    </row>
    <row r="187" spans="1:4" ht="15.75">
      <c r="A187">
        <f t="shared" si="2"/>
        <v>2</v>
      </c>
      <c r="B187" s="99">
        <v>37</v>
      </c>
      <c r="C187" s="104" t="s">
        <v>459</v>
      </c>
      <c r="D187" t="str">
        <f>INDEX('[1]Funding Tables'!P:P,MATCH('Board Ventilation Strate-PY'!B187,'[1]Funding Tables'!B:B,0))</f>
        <v>Windsor-Essex Catholic District School Board</v>
      </c>
    </row>
    <row r="188" spans="1:4" ht="31.5">
      <c r="A188">
        <f t="shared" si="2"/>
        <v>3</v>
      </c>
      <c r="B188" s="99">
        <v>37</v>
      </c>
      <c r="C188" s="104" t="s">
        <v>460</v>
      </c>
      <c r="D188" t="str">
        <f>INDEX('[1]Funding Tables'!P:P,MATCH('Board Ventilation Strate-PY'!B188,'[1]Funding Tables'!B:B,0))</f>
        <v>Windsor-Essex Catholic District School Board</v>
      </c>
    </row>
    <row r="189" spans="1:4" ht="31.5">
      <c r="A189">
        <f t="shared" si="2"/>
        <v>4</v>
      </c>
      <c r="B189" s="99">
        <v>37</v>
      </c>
      <c r="C189" s="104" t="s">
        <v>461</v>
      </c>
      <c r="D189" t="str">
        <f>INDEX('[1]Funding Tables'!P:P,MATCH('Board Ventilation Strate-PY'!B189,'[1]Funding Tables'!B:B,0))</f>
        <v>Windsor-Essex Catholic District School Board</v>
      </c>
    </row>
    <row r="190" spans="1:4" ht="47.25">
      <c r="A190">
        <f t="shared" si="2"/>
        <v>5</v>
      </c>
      <c r="B190" s="99">
        <v>37</v>
      </c>
      <c r="C190" s="104" t="s">
        <v>462</v>
      </c>
      <c r="D190" t="str">
        <f>INDEX('[1]Funding Tables'!P:P,MATCH('Board Ventilation Strate-PY'!B190,'[1]Funding Tables'!B:B,0))</f>
        <v>Windsor-Essex Catholic District School Board</v>
      </c>
    </row>
    <row r="191" spans="1:4" ht="31.5">
      <c r="A191">
        <f t="shared" si="2"/>
        <v>6</v>
      </c>
      <c r="B191" s="99">
        <v>37</v>
      </c>
      <c r="C191" s="104" t="s">
        <v>463</v>
      </c>
      <c r="D191" t="str">
        <f>INDEX('[1]Funding Tables'!P:P,MATCH('Board Ventilation Strate-PY'!B191,'[1]Funding Tables'!B:B,0))</f>
        <v>Windsor-Essex Catholic District School Board</v>
      </c>
    </row>
    <row r="192" spans="1:4" ht="30">
      <c r="A192">
        <f t="shared" si="2"/>
        <v>1</v>
      </c>
      <c r="B192" s="99" t="s">
        <v>15</v>
      </c>
      <c r="C192" s="100" t="s">
        <v>464</v>
      </c>
      <c r="D192" t="str">
        <f>INDEX('[1]Funding Tables'!P:P,MATCH('Board Ventilation Strate-PY'!B192,'[1]Funding Tables'!B:B,0))</f>
        <v>Nipissing-Parry Sound Catholic District School Board</v>
      </c>
    </row>
    <row r="193" spans="1:4">
      <c r="A193">
        <f t="shared" si="2"/>
        <v>2</v>
      </c>
      <c r="B193" s="99" t="s">
        <v>15</v>
      </c>
      <c r="C193" s="100" t="s">
        <v>465</v>
      </c>
      <c r="D193" t="str">
        <f>INDEX('[1]Funding Tables'!P:P,MATCH('Board Ventilation Strate-PY'!B193,'[1]Funding Tables'!B:B,0))</f>
        <v>Nipissing-Parry Sound Catholic District School Board</v>
      </c>
    </row>
    <row r="194" spans="1:4">
      <c r="A194">
        <f t="shared" si="2"/>
        <v>3</v>
      </c>
      <c r="B194" s="99" t="s">
        <v>15</v>
      </c>
      <c r="C194" s="100" t="s">
        <v>466</v>
      </c>
      <c r="D194" t="str">
        <f>INDEX('[1]Funding Tables'!P:P,MATCH('Board Ventilation Strate-PY'!B194,'[1]Funding Tables'!B:B,0))</f>
        <v>Nipissing-Parry Sound Catholic District School Board</v>
      </c>
    </row>
    <row r="195" spans="1:4">
      <c r="A195">
        <f t="shared" si="2"/>
        <v>4</v>
      </c>
      <c r="B195" s="99" t="s">
        <v>15</v>
      </c>
      <c r="C195" s="100" t="s">
        <v>467</v>
      </c>
      <c r="D195" t="str">
        <f>INDEX('[1]Funding Tables'!P:P,MATCH('Board Ventilation Strate-PY'!B195,'[1]Funding Tables'!B:B,0))</f>
        <v>Nipissing-Parry Sound Catholic District School Board</v>
      </c>
    </row>
    <row r="196" spans="1:4" ht="30">
      <c r="A196">
        <f t="shared" ref="A196:A259" si="3">IF(B196=B195,A195+1,1)</f>
        <v>1</v>
      </c>
      <c r="B196" s="99">
        <v>58</v>
      </c>
      <c r="C196" s="100" t="s">
        <v>468</v>
      </c>
      <c r="D196" t="str">
        <f>INDEX('[1]Funding Tables'!P:P,MATCH('Board Ventilation Strate-PY'!B196,'[1]Funding Tables'!B:B,0))</f>
        <v>Conseil scolaire Viamonde</v>
      </c>
    </row>
    <row r="197" spans="1:4" ht="30">
      <c r="A197">
        <f t="shared" si="3"/>
        <v>2</v>
      </c>
      <c r="B197" s="99">
        <v>58</v>
      </c>
      <c r="C197" s="100" t="s">
        <v>469</v>
      </c>
      <c r="D197" t="str">
        <f>INDEX('[1]Funding Tables'!P:P,MATCH('Board Ventilation Strate-PY'!B197,'[1]Funding Tables'!B:B,0))</f>
        <v>Conseil scolaire Viamonde</v>
      </c>
    </row>
    <row r="198" spans="1:4">
      <c r="A198">
        <f t="shared" si="3"/>
        <v>3</v>
      </c>
      <c r="B198" s="99">
        <v>58</v>
      </c>
      <c r="C198" s="100" t="s">
        <v>470</v>
      </c>
      <c r="D198" t="str">
        <f>INDEX('[1]Funding Tables'!P:P,MATCH('Board Ventilation Strate-PY'!B198,'[1]Funding Tables'!B:B,0))</f>
        <v>Conseil scolaire Viamonde</v>
      </c>
    </row>
    <row r="199" spans="1:4" ht="30">
      <c r="A199">
        <f t="shared" si="3"/>
        <v>4</v>
      </c>
      <c r="B199" s="99">
        <v>58</v>
      </c>
      <c r="C199" s="100" t="s">
        <v>471</v>
      </c>
      <c r="D199" t="str">
        <f>INDEX('[1]Funding Tables'!P:P,MATCH('Board Ventilation Strate-PY'!B199,'[1]Funding Tables'!B:B,0))</f>
        <v>Conseil scolaire Viamonde</v>
      </c>
    </row>
    <row r="200" spans="1:4" ht="30">
      <c r="A200">
        <f t="shared" si="3"/>
        <v>1</v>
      </c>
      <c r="B200" s="99">
        <v>11</v>
      </c>
      <c r="C200" s="101" t="s">
        <v>472</v>
      </c>
      <c r="D200" t="str">
        <f>INDEX('[1]Funding Tables'!P:P,MATCH('Board Ventilation Strate-PY'!B200,'[1]Funding Tables'!B:B,0))</f>
        <v>Thames Valley District School Board</v>
      </c>
    </row>
    <row r="201" spans="1:4" ht="30">
      <c r="A201">
        <f t="shared" si="3"/>
        <v>2</v>
      </c>
      <c r="B201" s="99">
        <v>11</v>
      </c>
      <c r="C201" s="101" t="s">
        <v>473</v>
      </c>
      <c r="D201" t="str">
        <f>INDEX('[1]Funding Tables'!P:P,MATCH('Board Ventilation Strate-PY'!B201,'[1]Funding Tables'!B:B,0))</f>
        <v>Thames Valley District School Board</v>
      </c>
    </row>
    <row r="202" spans="1:4" ht="45">
      <c r="A202">
        <f t="shared" si="3"/>
        <v>3</v>
      </c>
      <c r="B202" s="99">
        <v>11</v>
      </c>
      <c r="C202" s="101" t="s">
        <v>474</v>
      </c>
      <c r="D202" t="str">
        <f>INDEX('[1]Funding Tables'!P:P,MATCH('Board Ventilation Strate-PY'!B202,'[1]Funding Tables'!B:B,0))</f>
        <v>Thames Valley District School Board</v>
      </c>
    </row>
    <row r="203" spans="1:4">
      <c r="A203">
        <f t="shared" si="3"/>
        <v>4</v>
      </c>
      <c r="B203" s="99">
        <v>11</v>
      </c>
      <c r="C203" s="101" t="s">
        <v>475</v>
      </c>
      <c r="D203" t="str">
        <f>INDEX('[1]Funding Tables'!P:P,MATCH('Board Ventilation Strate-PY'!B203,'[1]Funding Tables'!B:B,0))</f>
        <v>Thames Valley District School Board</v>
      </c>
    </row>
    <row r="204" spans="1:4">
      <c r="A204">
        <f t="shared" si="3"/>
        <v>1</v>
      </c>
      <c r="B204" s="99">
        <v>51</v>
      </c>
      <c r="C204" s="100" t="s">
        <v>476</v>
      </c>
      <c r="D204" t="str">
        <f>INDEX('[1]Funding Tables'!P:P,MATCH('Board Ventilation Strate-PY'!B204,'[1]Funding Tables'!B:B,0))</f>
        <v>Brant Haldimand Norfolk Catholic District School Board</v>
      </c>
    </row>
    <row r="205" spans="1:4">
      <c r="A205">
        <f t="shared" si="3"/>
        <v>2</v>
      </c>
      <c r="B205" s="99">
        <v>51</v>
      </c>
      <c r="C205" s="100" t="s">
        <v>477</v>
      </c>
      <c r="D205" t="str">
        <f>INDEX('[1]Funding Tables'!P:P,MATCH('Board Ventilation Strate-PY'!B205,'[1]Funding Tables'!B:B,0))</f>
        <v>Brant Haldimand Norfolk Catholic District School Board</v>
      </c>
    </row>
    <row r="206" spans="1:4">
      <c r="A206">
        <f t="shared" si="3"/>
        <v>3</v>
      </c>
      <c r="B206" s="99">
        <v>51</v>
      </c>
      <c r="C206" s="100" t="s">
        <v>478</v>
      </c>
      <c r="D206" t="str">
        <f>INDEX('[1]Funding Tables'!P:P,MATCH('Board Ventilation Strate-PY'!B206,'[1]Funding Tables'!B:B,0))</f>
        <v>Brant Haldimand Norfolk Catholic District School Board</v>
      </c>
    </row>
    <row r="207" spans="1:4">
      <c r="A207">
        <f t="shared" si="3"/>
        <v>4</v>
      </c>
      <c r="B207" s="99">
        <v>51</v>
      </c>
      <c r="C207" s="100" t="s">
        <v>479</v>
      </c>
      <c r="D207" t="str">
        <f>INDEX('[1]Funding Tables'!P:P,MATCH('Board Ventilation Strate-PY'!B207,'[1]Funding Tables'!B:B,0))</f>
        <v>Brant Haldimand Norfolk Catholic District School Board</v>
      </c>
    </row>
    <row r="208" spans="1:4">
      <c r="A208">
        <f t="shared" si="3"/>
        <v>1</v>
      </c>
      <c r="B208" s="99">
        <v>52</v>
      </c>
      <c r="C208" s="100" t="s">
        <v>480</v>
      </c>
      <c r="D208" t="str">
        <f>INDEX('[1]Funding Tables'!P:P,MATCH('Board Ventilation Strate-PY'!B208,'[1]Funding Tables'!B:B,0))</f>
        <v>Eastern Ontario Catholic District School Board</v>
      </c>
    </row>
    <row r="209" spans="1:4">
      <c r="A209">
        <f t="shared" si="3"/>
        <v>2</v>
      </c>
      <c r="B209" s="99">
        <v>52</v>
      </c>
      <c r="C209" s="100" t="s">
        <v>481</v>
      </c>
      <c r="D209" t="str">
        <f>INDEX('[1]Funding Tables'!P:P,MATCH('Board Ventilation Strate-PY'!B209,'[1]Funding Tables'!B:B,0))</f>
        <v>Eastern Ontario Catholic District School Board</v>
      </c>
    </row>
    <row r="210" spans="1:4">
      <c r="A210">
        <f t="shared" si="3"/>
        <v>3</v>
      </c>
      <c r="B210" s="99">
        <v>52</v>
      </c>
      <c r="C210" s="100" t="s">
        <v>482</v>
      </c>
      <c r="D210" t="str">
        <f>INDEX('[1]Funding Tables'!P:P,MATCH('Board Ventilation Strate-PY'!B210,'[1]Funding Tables'!B:B,0))</f>
        <v>Eastern Ontario Catholic District School Board</v>
      </c>
    </row>
    <row r="211" spans="1:4">
      <c r="A211">
        <f t="shared" si="3"/>
        <v>4</v>
      </c>
      <c r="B211" s="99">
        <v>52</v>
      </c>
      <c r="C211" s="100" t="s">
        <v>483</v>
      </c>
      <c r="D211" t="str">
        <f>INDEX('[1]Funding Tables'!P:P,MATCH('Board Ventilation Strate-PY'!B211,'[1]Funding Tables'!B:B,0))</f>
        <v>Eastern Ontario Catholic District School Board</v>
      </c>
    </row>
    <row r="212" spans="1:4">
      <c r="A212">
        <f t="shared" si="3"/>
        <v>1</v>
      </c>
      <c r="B212" s="99">
        <v>47</v>
      </c>
      <c r="C212" s="100" t="s">
        <v>484</v>
      </c>
      <c r="D212" t="str">
        <f>INDEX('[1]Funding Tables'!P:P,MATCH('Board Ventilation Strate-PY'!B212,'[1]Funding Tables'!B:B,0))</f>
        <v>Hamilton-Wentworth Catholic District School Board</v>
      </c>
    </row>
    <row r="213" spans="1:4" ht="30">
      <c r="A213">
        <f t="shared" si="3"/>
        <v>2</v>
      </c>
      <c r="B213" s="99">
        <v>47</v>
      </c>
      <c r="C213" s="100" t="s">
        <v>485</v>
      </c>
      <c r="D213" t="str">
        <f>INDEX('[1]Funding Tables'!P:P,MATCH('Board Ventilation Strate-PY'!B213,'[1]Funding Tables'!B:B,0))</f>
        <v>Hamilton-Wentworth Catholic District School Board</v>
      </c>
    </row>
    <row r="214" spans="1:4">
      <c r="A214">
        <f t="shared" si="3"/>
        <v>3</v>
      </c>
      <c r="B214" s="99">
        <v>47</v>
      </c>
      <c r="C214" s="100" t="s">
        <v>486</v>
      </c>
      <c r="D214" t="str">
        <f>INDEX('[1]Funding Tables'!P:P,MATCH('Board Ventilation Strate-PY'!B214,'[1]Funding Tables'!B:B,0))</f>
        <v>Hamilton-Wentworth Catholic District School Board</v>
      </c>
    </row>
    <row r="215" spans="1:4" ht="30">
      <c r="A215">
        <f t="shared" si="3"/>
        <v>4</v>
      </c>
      <c r="B215" s="99">
        <v>47</v>
      </c>
      <c r="C215" s="100" t="s">
        <v>487</v>
      </c>
      <c r="D215" t="str">
        <f>INDEX('[1]Funding Tables'!P:P,MATCH('Board Ventilation Strate-PY'!B215,'[1]Funding Tables'!B:B,0))</f>
        <v>Hamilton-Wentworth Catholic District School Board</v>
      </c>
    </row>
    <row r="216" spans="1:4">
      <c r="A216">
        <f t="shared" si="3"/>
        <v>1</v>
      </c>
      <c r="B216" s="99">
        <v>54</v>
      </c>
      <c r="C216" s="100" t="s">
        <v>488</v>
      </c>
      <c r="D216" t="str">
        <f>INDEX('[1]Funding Tables'!P:P,MATCH('Board Ventilation Strate-PY'!B216,'[1]Funding Tables'!B:B,0))</f>
        <v>Renfrew County Catholic District School Board</v>
      </c>
    </row>
    <row r="217" spans="1:4">
      <c r="A217">
        <f t="shared" si="3"/>
        <v>2</v>
      </c>
      <c r="B217" s="99">
        <v>54</v>
      </c>
      <c r="C217" s="100" t="s">
        <v>489</v>
      </c>
      <c r="D217" t="str">
        <f>INDEX('[1]Funding Tables'!P:P,MATCH('Board Ventilation Strate-PY'!B217,'[1]Funding Tables'!B:B,0))</f>
        <v>Renfrew County Catholic District School Board</v>
      </c>
    </row>
    <row r="218" spans="1:4">
      <c r="A218">
        <f t="shared" si="3"/>
        <v>3</v>
      </c>
      <c r="B218" s="99">
        <v>54</v>
      </c>
      <c r="C218" s="100" t="s">
        <v>490</v>
      </c>
      <c r="D218" t="str">
        <f>INDEX('[1]Funding Tables'!P:P,MATCH('Board Ventilation Strate-PY'!B218,'[1]Funding Tables'!B:B,0))</f>
        <v>Renfrew County Catholic District School Board</v>
      </c>
    </row>
    <row r="219" spans="1:4">
      <c r="A219">
        <f t="shared" si="3"/>
        <v>4</v>
      </c>
      <c r="B219" s="99">
        <v>54</v>
      </c>
      <c r="C219" s="100" t="s">
        <v>491</v>
      </c>
      <c r="D219" t="str">
        <f>INDEX('[1]Funding Tables'!P:P,MATCH('Board Ventilation Strate-PY'!B219,'[1]Funding Tables'!B:B,0))</f>
        <v>Renfrew County Catholic District School Board</v>
      </c>
    </row>
    <row r="220" spans="1:4" ht="30">
      <c r="A220">
        <f t="shared" si="3"/>
        <v>1</v>
      </c>
      <c r="B220" s="99">
        <v>8</v>
      </c>
      <c r="C220" s="100" t="s">
        <v>492</v>
      </c>
      <c r="D220" t="str">
        <f>INDEX('[1]Funding Tables'!P:P,MATCH('Board Ventilation Strate-PY'!B220,'[1]Funding Tables'!B:B,0))</f>
        <v>Avon Maitland District School Board</v>
      </c>
    </row>
    <row r="221" spans="1:4" ht="45">
      <c r="A221">
        <f t="shared" si="3"/>
        <v>2</v>
      </c>
      <c r="B221" s="99">
        <v>8</v>
      </c>
      <c r="C221" s="100" t="s">
        <v>493</v>
      </c>
      <c r="D221" t="str">
        <f>INDEX('[1]Funding Tables'!P:P,MATCH('Board Ventilation Strate-PY'!B221,'[1]Funding Tables'!B:B,0))</f>
        <v>Avon Maitland District School Board</v>
      </c>
    </row>
    <row r="222" spans="1:4" ht="30">
      <c r="A222">
        <f t="shared" si="3"/>
        <v>3</v>
      </c>
      <c r="B222" s="99">
        <v>8</v>
      </c>
      <c r="C222" s="100" t="s">
        <v>494</v>
      </c>
      <c r="D222" t="str">
        <f>INDEX('[1]Funding Tables'!P:P,MATCH('Board Ventilation Strate-PY'!B222,'[1]Funding Tables'!B:B,0))</f>
        <v>Avon Maitland District School Board</v>
      </c>
    </row>
    <row r="223" spans="1:4" ht="30">
      <c r="A223">
        <f t="shared" si="3"/>
        <v>4</v>
      </c>
      <c r="B223" s="99">
        <v>8</v>
      </c>
      <c r="C223" s="100" t="s">
        <v>495</v>
      </c>
      <c r="D223" t="str">
        <f>INDEX('[1]Funding Tables'!P:P,MATCH('Board Ventilation Strate-PY'!B223,'[1]Funding Tables'!B:B,0))</f>
        <v>Avon Maitland District School Board</v>
      </c>
    </row>
    <row r="224" spans="1:4" ht="30">
      <c r="A224">
        <f t="shared" si="3"/>
        <v>1</v>
      </c>
      <c r="B224" s="99">
        <v>43</v>
      </c>
      <c r="C224" s="100" t="s">
        <v>496</v>
      </c>
      <c r="D224" t="str">
        <f>INDEX('[1]Funding Tables'!P:P,MATCH('Board Ventilation Strate-PY'!B224,'[1]Funding Tables'!B:B,0))</f>
        <v>Dufferin Peel Catholic District School Board</v>
      </c>
    </row>
    <row r="225" spans="1:4" ht="30">
      <c r="A225">
        <f t="shared" si="3"/>
        <v>2</v>
      </c>
      <c r="B225" s="99">
        <v>43</v>
      </c>
      <c r="C225" s="100" t="s">
        <v>497</v>
      </c>
      <c r="D225" t="str">
        <f>INDEX('[1]Funding Tables'!P:P,MATCH('Board Ventilation Strate-PY'!B225,'[1]Funding Tables'!B:B,0))</f>
        <v>Dufferin Peel Catholic District School Board</v>
      </c>
    </row>
    <row r="226" spans="1:4" ht="30">
      <c r="A226">
        <f t="shared" si="3"/>
        <v>3</v>
      </c>
      <c r="B226" s="99">
        <v>43</v>
      </c>
      <c r="C226" s="100" t="s">
        <v>498</v>
      </c>
      <c r="D226" t="str">
        <f>INDEX('[1]Funding Tables'!P:P,MATCH('Board Ventilation Strate-PY'!B226,'[1]Funding Tables'!B:B,0))</f>
        <v>Dufferin Peel Catholic District School Board</v>
      </c>
    </row>
    <row r="227" spans="1:4" ht="30">
      <c r="A227">
        <f t="shared" si="3"/>
        <v>4</v>
      </c>
      <c r="B227" s="99">
        <v>43</v>
      </c>
      <c r="C227" s="100" t="s">
        <v>499</v>
      </c>
      <c r="D227" t="str">
        <f>INDEX('[1]Funding Tables'!P:P,MATCH('Board Ventilation Strate-PY'!B227,'[1]Funding Tables'!B:B,0))</f>
        <v>Dufferin Peel Catholic District School Board</v>
      </c>
    </row>
    <row r="228" spans="1:4">
      <c r="A228">
        <f t="shared" si="3"/>
        <v>1</v>
      </c>
      <c r="B228" s="99">
        <v>48</v>
      </c>
      <c r="C228" s="100" t="s">
        <v>500</v>
      </c>
      <c r="D228" t="str">
        <f>INDEX('[1]Funding Tables'!P:P,MATCH('Board Ventilation Strate-PY'!B228,'[1]Funding Tables'!B:B,0))</f>
        <v>Wellington Catholic District School Board</v>
      </c>
    </row>
    <row r="229" spans="1:4">
      <c r="A229">
        <f t="shared" si="3"/>
        <v>2</v>
      </c>
      <c r="B229" s="99">
        <v>48</v>
      </c>
      <c r="C229" s="100" t="s">
        <v>501</v>
      </c>
      <c r="D229" t="str">
        <f>INDEX('[1]Funding Tables'!P:P,MATCH('Board Ventilation Strate-PY'!B229,'[1]Funding Tables'!B:B,0))</f>
        <v>Wellington Catholic District School Board</v>
      </c>
    </row>
    <row r="230" spans="1:4">
      <c r="A230">
        <f t="shared" si="3"/>
        <v>3</v>
      </c>
      <c r="B230" s="99">
        <v>48</v>
      </c>
      <c r="C230" s="100" t="s">
        <v>502</v>
      </c>
      <c r="D230" t="str">
        <f>INDEX('[1]Funding Tables'!P:P,MATCH('Board Ventilation Strate-PY'!B230,'[1]Funding Tables'!B:B,0))</f>
        <v>Wellington Catholic District School Board</v>
      </c>
    </row>
    <row r="231" spans="1:4">
      <c r="A231">
        <f t="shared" si="3"/>
        <v>4</v>
      </c>
      <c r="B231" s="99">
        <v>48</v>
      </c>
      <c r="C231" s="100" t="s">
        <v>503</v>
      </c>
      <c r="D231" t="str">
        <f>INDEX('[1]Funding Tables'!P:P,MATCH('Board Ventilation Strate-PY'!B231,'[1]Funding Tables'!B:B,0))</f>
        <v>Wellington Catholic District School Board</v>
      </c>
    </row>
    <row r="232" spans="1:4">
      <c r="A232">
        <f t="shared" si="3"/>
        <v>1</v>
      </c>
      <c r="B232" s="99">
        <v>2</v>
      </c>
      <c r="C232" s="100" t="s">
        <v>504</v>
      </c>
      <c r="D232" t="str">
        <f>INDEX('[1]Funding Tables'!P:P,MATCH('Board Ventilation Strate-PY'!B232,'[1]Funding Tables'!B:B,0))</f>
        <v>Algoma District School Board</v>
      </c>
    </row>
    <row r="233" spans="1:4">
      <c r="A233">
        <f t="shared" si="3"/>
        <v>2</v>
      </c>
      <c r="B233" s="99">
        <v>2</v>
      </c>
      <c r="C233" s="100" t="s">
        <v>505</v>
      </c>
      <c r="D233" t="str">
        <f>INDEX('[1]Funding Tables'!P:P,MATCH('Board Ventilation Strate-PY'!B233,'[1]Funding Tables'!B:B,0))</f>
        <v>Algoma District School Board</v>
      </c>
    </row>
    <row r="234" spans="1:4">
      <c r="A234">
        <f t="shared" si="3"/>
        <v>3</v>
      </c>
      <c r="B234" s="99">
        <v>2</v>
      </c>
      <c r="C234" s="100" t="s">
        <v>506</v>
      </c>
      <c r="D234" t="str">
        <f>INDEX('[1]Funding Tables'!P:P,MATCH('Board Ventilation Strate-PY'!B234,'[1]Funding Tables'!B:B,0))</f>
        <v>Algoma District School Board</v>
      </c>
    </row>
    <row r="235" spans="1:4">
      <c r="A235">
        <f t="shared" si="3"/>
        <v>4</v>
      </c>
      <c r="B235" s="99">
        <v>2</v>
      </c>
      <c r="C235" s="100" t="s">
        <v>507</v>
      </c>
      <c r="D235" t="str">
        <f>INDEX('[1]Funding Tables'!P:P,MATCH('Board Ventilation Strate-PY'!B235,'[1]Funding Tables'!B:B,0))</f>
        <v>Algoma District School Board</v>
      </c>
    </row>
    <row r="236" spans="1:4">
      <c r="A236">
        <f t="shared" si="3"/>
        <v>1</v>
      </c>
      <c r="B236" s="99">
        <v>15</v>
      </c>
      <c r="C236" s="100" t="s">
        <v>508</v>
      </c>
      <c r="D236" t="str">
        <f>INDEX('[1]Funding Tables'!P:P,MATCH('Board Ventilation Strate-PY'!B236,'[1]Funding Tables'!B:B,0))</f>
        <v>Trillium Lakelands District School Board</v>
      </c>
    </row>
    <row r="237" spans="1:4">
      <c r="A237">
        <f t="shared" si="3"/>
        <v>2</v>
      </c>
      <c r="B237" s="99">
        <v>15</v>
      </c>
      <c r="C237" s="100" t="s">
        <v>509</v>
      </c>
      <c r="D237" t="str">
        <f>INDEX('[1]Funding Tables'!P:P,MATCH('Board Ventilation Strate-PY'!B237,'[1]Funding Tables'!B:B,0))</f>
        <v>Trillium Lakelands District School Board</v>
      </c>
    </row>
    <row r="238" spans="1:4" ht="30">
      <c r="A238">
        <f t="shared" si="3"/>
        <v>3</v>
      </c>
      <c r="B238" s="99">
        <v>15</v>
      </c>
      <c r="C238" s="100" t="s">
        <v>510</v>
      </c>
      <c r="D238" t="str">
        <f>INDEX('[1]Funding Tables'!P:P,MATCH('Board Ventilation Strate-PY'!B238,'[1]Funding Tables'!B:B,0))</f>
        <v>Trillium Lakelands District School Board</v>
      </c>
    </row>
    <row r="239" spans="1:4">
      <c r="A239">
        <f t="shared" si="3"/>
        <v>4</v>
      </c>
      <c r="B239" s="99">
        <v>15</v>
      </c>
      <c r="C239" s="100" t="s">
        <v>511</v>
      </c>
      <c r="D239" t="str">
        <f>INDEX('[1]Funding Tables'!P:P,MATCH('Board Ventilation Strate-PY'!B239,'[1]Funding Tables'!B:B,0))</f>
        <v>Trillium Lakelands District School Board</v>
      </c>
    </row>
    <row r="240" spans="1:4" ht="30">
      <c r="A240">
        <f t="shared" si="3"/>
        <v>1</v>
      </c>
      <c r="B240" s="99">
        <v>19</v>
      </c>
      <c r="C240" s="100" t="s">
        <v>512</v>
      </c>
      <c r="D240" t="str">
        <f>INDEX('[1]Funding Tables'!P:P,MATCH('Board Ventilation Strate-PY'!B240,'[1]Funding Tables'!B:B,0))</f>
        <v>Peel District School Board</v>
      </c>
    </row>
    <row r="241" spans="1:4">
      <c r="A241">
        <f t="shared" si="3"/>
        <v>2</v>
      </c>
      <c r="B241" s="99">
        <v>19</v>
      </c>
      <c r="C241" s="100" t="s">
        <v>513</v>
      </c>
      <c r="D241" t="str">
        <f>INDEX('[1]Funding Tables'!P:P,MATCH('Board Ventilation Strate-PY'!B241,'[1]Funding Tables'!B:B,0))</f>
        <v>Peel District School Board</v>
      </c>
    </row>
    <row r="242" spans="1:4">
      <c r="A242">
        <f t="shared" si="3"/>
        <v>3</v>
      </c>
      <c r="B242" s="99">
        <v>19</v>
      </c>
      <c r="C242" s="100" t="s">
        <v>514</v>
      </c>
      <c r="D242" t="str">
        <f>INDEX('[1]Funding Tables'!P:P,MATCH('Board Ventilation Strate-PY'!B242,'[1]Funding Tables'!B:B,0))</f>
        <v>Peel District School Board</v>
      </c>
    </row>
    <row r="243" spans="1:4">
      <c r="A243">
        <f t="shared" si="3"/>
        <v>4</v>
      </c>
      <c r="B243" s="99">
        <v>19</v>
      </c>
      <c r="C243" s="100" t="s">
        <v>515</v>
      </c>
      <c r="D243" t="str">
        <f>INDEX('[1]Funding Tables'!P:P,MATCH('Board Ventilation Strate-PY'!B243,'[1]Funding Tables'!B:B,0))</f>
        <v>Peel District School Board</v>
      </c>
    </row>
    <row r="244" spans="1:4">
      <c r="A244">
        <f t="shared" si="3"/>
        <v>1</v>
      </c>
      <c r="B244" s="99">
        <v>12</v>
      </c>
      <c r="C244" s="100" t="s">
        <v>516</v>
      </c>
      <c r="D244" t="str">
        <f>INDEX('[1]Funding Tables'!P:P,MATCH('Board Ventilation Strate-PY'!B244,'[1]Funding Tables'!B:B,0))</f>
        <v>Toronto District School Board</v>
      </c>
    </row>
    <row r="245" spans="1:4">
      <c r="A245">
        <f t="shared" si="3"/>
        <v>2</v>
      </c>
      <c r="B245" s="99">
        <v>12</v>
      </c>
      <c r="C245" s="100" t="s">
        <v>517</v>
      </c>
      <c r="D245" t="str">
        <f>INDEX('[1]Funding Tables'!P:P,MATCH('Board Ventilation Strate-PY'!B245,'[1]Funding Tables'!B:B,0))</f>
        <v>Toronto District School Board</v>
      </c>
    </row>
    <row r="246" spans="1:4">
      <c r="A246">
        <f t="shared" si="3"/>
        <v>3</v>
      </c>
      <c r="B246" s="99">
        <v>12</v>
      </c>
      <c r="C246" s="100" t="s">
        <v>518</v>
      </c>
      <c r="D246" t="str">
        <f>INDEX('[1]Funding Tables'!P:P,MATCH('Board Ventilation Strate-PY'!B246,'[1]Funding Tables'!B:B,0))</f>
        <v>Toronto District School Board</v>
      </c>
    </row>
    <row r="247" spans="1:4">
      <c r="A247">
        <f t="shared" si="3"/>
        <v>4</v>
      </c>
      <c r="B247" s="99">
        <v>12</v>
      </c>
      <c r="C247" s="100" t="s">
        <v>519</v>
      </c>
      <c r="D247" t="str">
        <f>INDEX('[1]Funding Tables'!P:P,MATCH('Board Ventilation Strate-PY'!B247,'[1]Funding Tables'!B:B,0))</f>
        <v>Toronto District School Board</v>
      </c>
    </row>
    <row r="248" spans="1:4">
      <c r="A248">
        <f t="shared" si="3"/>
        <v>1</v>
      </c>
      <c r="B248" s="99" t="s">
        <v>17</v>
      </c>
      <c r="C248" s="100" t="s">
        <v>520</v>
      </c>
      <c r="D248" t="str">
        <f>INDEX('[1]Funding Tables'!P:P,MATCH('Board Ventilation Strate-PY'!B248,'[1]Funding Tables'!B:B,0))</f>
        <v>Kenora Catholic District School Board</v>
      </c>
    </row>
    <row r="249" spans="1:4">
      <c r="A249">
        <f t="shared" si="3"/>
        <v>2</v>
      </c>
      <c r="B249" s="99" t="s">
        <v>17</v>
      </c>
      <c r="C249" s="100" t="s">
        <v>521</v>
      </c>
      <c r="D249" t="str">
        <f>INDEX('[1]Funding Tables'!P:P,MATCH('Board Ventilation Strate-PY'!B249,'[1]Funding Tables'!B:B,0))</f>
        <v>Kenora Catholic District School Board</v>
      </c>
    </row>
    <row r="250" spans="1:4">
      <c r="A250">
        <f t="shared" si="3"/>
        <v>3</v>
      </c>
      <c r="B250" s="99" t="s">
        <v>17</v>
      </c>
      <c r="C250" s="100" t="s">
        <v>522</v>
      </c>
      <c r="D250" t="str">
        <f>INDEX('[1]Funding Tables'!P:P,MATCH('Board Ventilation Strate-PY'!B250,'[1]Funding Tables'!B:B,0))</f>
        <v>Kenora Catholic District School Board</v>
      </c>
    </row>
    <row r="251" spans="1:4">
      <c r="A251">
        <f t="shared" si="3"/>
        <v>4</v>
      </c>
      <c r="B251" s="99" t="s">
        <v>17</v>
      </c>
      <c r="C251" s="100" t="s">
        <v>523</v>
      </c>
      <c r="D251" t="str">
        <f>INDEX('[1]Funding Tables'!P:P,MATCH('Board Ventilation Strate-PY'!B251,'[1]Funding Tables'!B:B,0))</f>
        <v>Kenora Catholic District School Board</v>
      </c>
    </row>
    <row r="252" spans="1:4" ht="30">
      <c r="A252">
        <f t="shared" si="3"/>
        <v>1</v>
      </c>
      <c r="B252" s="99">
        <v>40</v>
      </c>
      <c r="C252" s="100" t="s">
        <v>524</v>
      </c>
      <c r="D252" t="str">
        <f>INDEX('[1]Funding Tables'!P:P,MATCH('Board Ventilation Strate-PY'!B252,'[1]Funding Tables'!B:B,0))</f>
        <v>Toronto Catholic District School Board</v>
      </c>
    </row>
    <row r="253" spans="1:4" ht="30">
      <c r="A253">
        <f t="shared" si="3"/>
        <v>2</v>
      </c>
      <c r="B253" s="99">
        <v>40</v>
      </c>
      <c r="C253" s="100" t="s">
        <v>525</v>
      </c>
      <c r="D253" t="str">
        <f>INDEX('[1]Funding Tables'!P:P,MATCH('Board Ventilation Strate-PY'!B253,'[1]Funding Tables'!B:B,0))</f>
        <v>Toronto Catholic District School Board</v>
      </c>
    </row>
    <row r="254" spans="1:4" ht="30">
      <c r="A254">
        <f t="shared" si="3"/>
        <v>3</v>
      </c>
      <c r="B254" s="99">
        <v>40</v>
      </c>
      <c r="C254" s="100" t="s">
        <v>526</v>
      </c>
      <c r="D254" t="str">
        <f>INDEX('[1]Funding Tables'!P:P,MATCH('Board Ventilation Strate-PY'!B254,'[1]Funding Tables'!B:B,0))</f>
        <v>Toronto Catholic District School Board</v>
      </c>
    </row>
    <row r="255" spans="1:4" ht="30">
      <c r="A255">
        <f t="shared" si="3"/>
        <v>4</v>
      </c>
      <c r="B255" s="99">
        <v>40</v>
      </c>
      <c r="C255" s="100" t="s">
        <v>527</v>
      </c>
      <c r="D255" t="str">
        <f>INDEX('[1]Funding Tables'!P:P,MATCH('Board Ventilation Strate-PY'!B255,'[1]Funding Tables'!B:B,0))</f>
        <v>Toronto Catholic District School Board</v>
      </c>
    </row>
    <row r="256" spans="1:4">
      <c r="A256">
        <f t="shared" si="3"/>
        <v>1</v>
      </c>
      <c r="B256" s="99">
        <v>55</v>
      </c>
      <c r="C256" s="100" t="s">
        <v>528</v>
      </c>
      <c r="D256" t="str">
        <f>INDEX('[1]Funding Tables'!P:P,MATCH('Board Ventilation Strate-PY'!B256,'[1]Funding Tables'!B:B,0))</f>
        <v>Algonquin and Lakeshore Catholic District School Board</v>
      </c>
    </row>
    <row r="257" spans="1:4" ht="30">
      <c r="A257">
        <f t="shared" si="3"/>
        <v>2</v>
      </c>
      <c r="B257" s="99">
        <v>55</v>
      </c>
      <c r="C257" s="100" t="s">
        <v>529</v>
      </c>
      <c r="D257" t="str">
        <f>INDEX('[1]Funding Tables'!P:P,MATCH('Board Ventilation Strate-PY'!B257,'[1]Funding Tables'!B:B,0))</f>
        <v>Algonquin and Lakeshore Catholic District School Board</v>
      </c>
    </row>
    <row r="258" spans="1:4">
      <c r="A258">
        <f t="shared" si="3"/>
        <v>3</v>
      </c>
      <c r="B258" s="99">
        <v>55</v>
      </c>
      <c r="C258" s="100" t="s">
        <v>530</v>
      </c>
      <c r="D258" t="str">
        <f>INDEX('[1]Funding Tables'!P:P,MATCH('Board Ventilation Strate-PY'!B258,'[1]Funding Tables'!B:B,0))</f>
        <v>Algonquin and Lakeshore Catholic District School Board</v>
      </c>
    </row>
    <row r="259" spans="1:4" ht="30">
      <c r="A259">
        <f t="shared" si="3"/>
        <v>4</v>
      </c>
      <c r="B259" s="99">
        <v>55</v>
      </c>
      <c r="C259" s="100" t="s">
        <v>531</v>
      </c>
      <c r="D259" t="str">
        <f>INDEX('[1]Funding Tables'!P:P,MATCH('Board Ventilation Strate-PY'!B259,'[1]Funding Tables'!B:B,0))</f>
        <v>Algonquin and Lakeshore Catholic District School Board</v>
      </c>
    </row>
    <row r="260" spans="1:4">
      <c r="A260">
        <f t="shared" ref="A260:A291" si="4">IF(B260=B259,A259+1,1)</f>
        <v>1</v>
      </c>
      <c r="B260" s="99">
        <v>102</v>
      </c>
      <c r="C260" s="100" t="s">
        <v>532</v>
      </c>
      <c r="D260" t="str">
        <f>INDEX('[1]Funding Tables'!P:P,MATCH('Board Ventilation Strate-PY'!B260,'[1]Funding Tables'!B:B,0))</f>
        <v>Moosonee District School Area Board</v>
      </c>
    </row>
    <row r="261" spans="1:4">
      <c r="A261">
        <f t="shared" si="4"/>
        <v>2</v>
      </c>
      <c r="B261" s="99">
        <v>102</v>
      </c>
      <c r="C261" s="100" t="s">
        <v>431</v>
      </c>
      <c r="D261" t="str">
        <f>INDEX('[1]Funding Tables'!P:P,MATCH('Board Ventilation Strate-PY'!B261,'[1]Funding Tables'!B:B,0))</f>
        <v>Moosonee District School Area Board</v>
      </c>
    </row>
    <row r="262" spans="1:4">
      <c r="A262">
        <f t="shared" si="4"/>
        <v>3</v>
      </c>
      <c r="B262" s="99">
        <v>102</v>
      </c>
      <c r="C262" s="100" t="s">
        <v>432</v>
      </c>
      <c r="D262" t="str">
        <f>INDEX('[1]Funding Tables'!P:P,MATCH('Board Ventilation Strate-PY'!B262,'[1]Funding Tables'!B:B,0))</f>
        <v>Moosonee District School Area Board</v>
      </c>
    </row>
    <row r="263" spans="1:4">
      <c r="A263">
        <f t="shared" si="4"/>
        <v>4</v>
      </c>
      <c r="B263" s="99">
        <v>102</v>
      </c>
      <c r="C263" s="100" t="s">
        <v>533</v>
      </c>
      <c r="D263" t="str">
        <f>INDEX('[1]Funding Tables'!P:P,MATCH('Board Ventilation Strate-PY'!B263,'[1]Funding Tables'!B:B,0))</f>
        <v>Moosonee District School Area Board</v>
      </c>
    </row>
    <row r="264" spans="1:4" ht="30">
      <c r="A264">
        <f t="shared" si="4"/>
        <v>1</v>
      </c>
      <c r="B264" s="99">
        <v>20</v>
      </c>
      <c r="C264" s="100" t="s">
        <v>534</v>
      </c>
      <c r="D264" t="str">
        <f>INDEX('[1]Funding Tables'!P:P,MATCH('Board Ventilation Strate-PY'!B264,'[1]Funding Tables'!B:B,0))</f>
        <v>Halton District School Board</v>
      </c>
    </row>
    <row r="265" spans="1:4">
      <c r="A265">
        <f t="shared" si="4"/>
        <v>2</v>
      </c>
      <c r="B265" s="99">
        <v>20</v>
      </c>
      <c r="C265" s="100" t="s">
        <v>535</v>
      </c>
      <c r="D265" t="str">
        <f>INDEX('[1]Funding Tables'!P:P,MATCH('Board Ventilation Strate-PY'!B265,'[1]Funding Tables'!B:B,0))</f>
        <v>Halton District School Board</v>
      </c>
    </row>
    <row r="266" spans="1:4" ht="30">
      <c r="A266">
        <f t="shared" si="4"/>
        <v>3</v>
      </c>
      <c r="B266" s="99">
        <v>20</v>
      </c>
      <c r="C266" s="100" t="s">
        <v>536</v>
      </c>
      <c r="D266" t="str">
        <f>INDEX('[1]Funding Tables'!P:P,MATCH('Board Ventilation Strate-PY'!B266,'[1]Funding Tables'!B:B,0))</f>
        <v>Halton District School Board</v>
      </c>
    </row>
    <row r="267" spans="1:4" ht="30">
      <c r="A267">
        <f t="shared" si="4"/>
        <v>4</v>
      </c>
      <c r="B267" s="99">
        <v>20</v>
      </c>
      <c r="C267" s="100" t="s">
        <v>537</v>
      </c>
      <c r="D267" t="str">
        <f>INDEX('[1]Funding Tables'!P:P,MATCH('Board Ventilation Strate-PY'!B267,'[1]Funding Tables'!B:B,0))</f>
        <v>Halton District School Board</v>
      </c>
    </row>
    <row r="268" spans="1:4">
      <c r="A268">
        <f t="shared" si="4"/>
        <v>1</v>
      </c>
      <c r="B268" s="99">
        <v>4</v>
      </c>
      <c r="C268" s="100" t="s">
        <v>538</v>
      </c>
      <c r="D268" t="str">
        <f>INDEX('[1]Funding Tables'!P:P,MATCH('Board Ventilation Strate-PY'!B268,'[1]Funding Tables'!B:B,0))</f>
        <v>Near North District School Board</v>
      </c>
    </row>
    <row r="269" spans="1:4" ht="45">
      <c r="A269">
        <f t="shared" si="4"/>
        <v>2</v>
      </c>
      <c r="B269" s="99">
        <v>4</v>
      </c>
      <c r="C269" s="100" t="s">
        <v>539</v>
      </c>
      <c r="D269" t="str">
        <f>INDEX('[1]Funding Tables'!P:P,MATCH('Board Ventilation Strate-PY'!B269,'[1]Funding Tables'!B:B,0))</f>
        <v>Near North District School Board</v>
      </c>
    </row>
    <row r="270" spans="1:4" ht="30">
      <c r="A270">
        <f t="shared" si="4"/>
        <v>3</v>
      </c>
      <c r="B270" s="99">
        <v>4</v>
      </c>
      <c r="C270" s="100" t="s">
        <v>540</v>
      </c>
      <c r="D270" t="str">
        <f>INDEX('[1]Funding Tables'!P:P,MATCH('Board Ventilation Strate-PY'!B270,'[1]Funding Tables'!B:B,0))</f>
        <v>Near North District School Board</v>
      </c>
    </row>
    <row r="271" spans="1:4" ht="30">
      <c r="A271">
        <f t="shared" si="4"/>
        <v>4</v>
      </c>
      <c r="B271" s="99">
        <v>4</v>
      </c>
      <c r="C271" s="100" t="s">
        <v>541</v>
      </c>
      <c r="D271" t="str">
        <f>INDEX('[1]Funding Tables'!P:P,MATCH('Board Ventilation Strate-PY'!B271,'[1]Funding Tables'!B:B,0))</f>
        <v>Near North District School Board</v>
      </c>
    </row>
    <row r="272" spans="1:4">
      <c r="A272">
        <f t="shared" si="4"/>
        <v>1</v>
      </c>
      <c r="B272" s="99" t="s">
        <v>13</v>
      </c>
      <c r="C272" s="100" t="s">
        <v>542</v>
      </c>
      <c r="D272" t="str">
        <f>INDEX('[1]Funding Tables'!P:P,MATCH('Board Ventilation Strate-PY'!B272,'[1]Funding Tables'!B:B,0))</f>
        <v>Superior-Greenstone District School Board</v>
      </c>
    </row>
    <row r="273" spans="1:4">
      <c r="A273">
        <f t="shared" si="4"/>
        <v>2</v>
      </c>
      <c r="B273" s="99" t="s">
        <v>13</v>
      </c>
      <c r="C273" s="100" t="s">
        <v>543</v>
      </c>
      <c r="D273" t="str">
        <f>INDEX('[1]Funding Tables'!P:P,MATCH('Board Ventilation Strate-PY'!B273,'[1]Funding Tables'!B:B,0))</f>
        <v>Superior-Greenstone District School Board</v>
      </c>
    </row>
    <row r="274" spans="1:4" ht="30">
      <c r="A274">
        <f t="shared" si="4"/>
        <v>3</v>
      </c>
      <c r="B274" s="99" t="s">
        <v>13</v>
      </c>
      <c r="C274" s="100" t="s">
        <v>544</v>
      </c>
      <c r="D274" t="str">
        <f>INDEX('[1]Funding Tables'!P:P,MATCH('Board Ventilation Strate-PY'!B274,'[1]Funding Tables'!B:B,0))</f>
        <v>Superior-Greenstone District School Board</v>
      </c>
    </row>
    <row r="275" spans="1:4">
      <c r="A275">
        <f t="shared" si="4"/>
        <v>4</v>
      </c>
      <c r="B275" s="99" t="s">
        <v>13</v>
      </c>
      <c r="C275" s="100" t="s">
        <v>545</v>
      </c>
      <c r="D275" t="str">
        <f>INDEX('[1]Funding Tables'!P:P,MATCH('Board Ventilation Strate-PY'!B275,'[1]Funding Tables'!B:B,0))</f>
        <v>Superior-Greenstone District School Board</v>
      </c>
    </row>
    <row r="276" spans="1:4" ht="30">
      <c r="A276">
        <f t="shared" si="4"/>
        <v>1</v>
      </c>
      <c r="B276" s="99">
        <v>62</v>
      </c>
      <c r="C276" s="100" t="s">
        <v>546</v>
      </c>
      <c r="D276" t="str">
        <f>INDEX('[1]Funding Tables'!P:P,MATCH('Board Ventilation Strate-PY'!B276,'[1]Funding Tables'!B:B,0))</f>
        <v>Conseil scolaire de district catholique des Aurores boréales</v>
      </c>
    </row>
    <row r="277" spans="1:4" ht="30">
      <c r="A277">
        <f t="shared" si="4"/>
        <v>2</v>
      </c>
      <c r="B277" s="99">
        <v>62</v>
      </c>
      <c r="C277" s="100" t="s">
        <v>547</v>
      </c>
      <c r="D277" t="str">
        <f>INDEX('[1]Funding Tables'!P:P,MATCH('Board Ventilation Strate-PY'!B277,'[1]Funding Tables'!B:B,0))</f>
        <v>Conseil scolaire de district catholique des Aurores boréales</v>
      </c>
    </row>
    <row r="278" spans="1:4" ht="30">
      <c r="A278">
        <f t="shared" si="4"/>
        <v>3</v>
      </c>
      <c r="B278" s="99">
        <v>62</v>
      </c>
      <c r="C278" s="100" t="s">
        <v>548</v>
      </c>
      <c r="D278" t="str">
        <f>INDEX('[1]Funding Tables'!P:P,MATCH('Board Ventilation Strate-PY'!B278,'[1]Funding Tables'!B:B,0))</f>
        <v>Conseil scolaire de district catholique des Aurores boréales</v>
      </c>
    </row>
    <row r="279" spans="1:4" ht="30">
      <c r="A279">
        <f t="shared" si="4"/>
        <v>4</v>
      </c>
      <c r="B279" s="99">
        <v>62</v>
      </c>
      <c r="C279" s="100" t="s">
        <v>549</v>
      </c>
      <c r="D279" t="str">
        <f>INDEX('[1]Funding Tables'!P:P,MATCH('Board Ventilation Strate-PY'!B279,'[1]Funding Tables'!B:B,0))</f>
        <v>Conseil scolaire de district catholique des Aurores boréales</v>
      </c>
    </row>
    <row r="280" spans="1:4">
      <c r="A280">
        <f t="shared" si="4"/>
        <v>1</v>
      </c>
      <c r="B280" s="99">
        <v>7</v>
      </c>
      <c r="C280" s="100" t="s">
        <v>550</v>
      </c>
      <c r="D280" t="str">
        <f>INDEX('[1]Funding Tables'!P:P,MATCH('Board Ventilation Strate-PY'!B280,'[1]Funding Tables'!B:B,0))</f>
        <v>Bluewater District School Board</v>
      </c>
    </row>
    <row r="281" spans="1:4">
      <c r="A281">
        <f t="shared" si="4"/>
        <v>2</v>
      </c>
      <c r="B281" s="99">
        <v>7</v>
      </c>
      <c r="C281" s="100" t="s">
        <v>551</v>
      </c>
      <c r="D281" t="str">
        <f>INDEX('[1]Funding Tables'!P:P,MATCH('Board Ventilation Strate-PY'!B281,'[1]Funding Tables'!B:B,0))</f>
        <v>Bluewater District School Board</v>
      </c>
    </row>
    <row r="282" spans="1:4">
      <c r="A282">
        <f t="shared" si="4"/>
        <v>3</v>
      </c>
      <c r="B282" s="99">
        <v>7</v>
      </c>
      <c r="C282" s="100" t="s">
        <v>552</v>
      </c>
      <c r="D282" t="str">
        <f>INDEX('[1]Funding Tables'!P:P,MATCH('Board Ventilation Strate-PY'!B282,'[1]Funding Tables'!B:B,0))</f>
        <v>Bluewater District School Board</v>
      </c>
    </row>
    <row r="283" spans="1:4">
      <c r="A283">
        <f t="shared" si="4"/>
        <v>4</v>
      </c>
      <c r="B283" s="99">
        <v>7</v>
      </c>
      <c r="C283" s="100" t="s">
        <v>553</v>
      </c>
      <c r="D283" t="str">
        <f>INDEX('[1]Funding Tables'!P:P,MATCH('Board Ventilation Strate-PY'!B283,'[1]Funding Tables'!B:B,0))</f>
        <v>Bluewater District School Board</v>
      </c>
    </row>
    <row r="284" spans="1:4">
      <c r="A284">
        <f t="shared" si="4"/>
        <v>1</v>
      </c>
      <c r="B284" s="99">
        <v>101</v>
      </c>
      <c r="C284" s="100" t="s">
        <v>554</v>
      </c>
      <c r="D284" t="str">
        <f>INDEX('[1]Funding Tables'!P:P,MATCH('Board Ventilation Strate-PY'!B284,'[1]Funding Tables'!B:B,0))</f>
        <v>Moose Factory Island District School Area Board</v>
      </c>
    </row>
    <row r="285" spans="1:4">
      <c r="A285">
        <f t="shared" si="4"/>
        <v>2</v>
      </c>
      <c r="B285" s="99">
        <v>101</v>
      </c>
      <c r="C285" s="100" t="s">
        <v>555</v>
      </c>
      <c r="D285" t="str">
        <f>INDEX('[1]Funding Tables'!P:P,MATCH('Board Ventilation Strate-PY'!B285,'[1]Funding Tables'!B:B,0))</f>
        <v>Moose Factory Island District School Area Board</v>
      </c>
    </row>
    <row r="286" spans="1:4">
      <c r="A286">
        <f t="shared" si="4"/>
        <v>3</v>
      </c>
      <c r="B286" s="99">
        <v>101</v>
      </c>
      <c r="C286" s="100" t="s">
        <v>556</v>
      </c>
      <c r="D286" t="str">
        <f>INDEX('[1]Funding Tables'!P:P,MATCH('Board Ventilation Strate-PY'!B286,'[1]Funding Tables'!B:B,0))</f>
        <v>Moose Factory Island District School Area Board</v>
      </c>
    </row>
    <row r="287" spans="1:4">
      <c r="A287">
        <f t="shared" si="4"/>
        <v>4</v>
      </c>
      <c r="B287" s="99">
        <v>101</v>
      </c>
      <c r="C287" s="100" t="s">
        <v>557</v>
      </c>
      <c r="D287" t="str">
        <f>INDEX('[1]Funding Tables'!P:P,MATCH('Board Ventilation Strate-PY'!B287,'[1]Funding Tables'!B:B,0))</f>
        <v>Moose Factory Island District School Area Board</v>
      </c>
    </row>
    <row r="288" spans="1:4">
      <c r="A288">
        <f t="shared" si="4"/>
        <v>1</v>
      </c>
      <c r="B288" s="109">
        <v>64</v>
      </c>
      <c r="C288" s="110" t="s">
        <v>558</v>
      </c>
      <c r="D288" t="s">
        <v>230</v>
      </c>
    </row>
    <row r="289" spans="1:4">
      <c r="A289">
        <f t="shared" si="4"/>
        <v>2</v>
      </c>
      <c r="B289" s="109">
        <v>64</v>
      </c>
      <c r="C289" s="110" t="s">
        <v>559</v>
      </c>
      <c r="D289" t="s">
        <v>230</v>
      </c>
    </row>
    <row r="290" spans="1:4">
      <c r="A290">
        <f t="shared" si="4"/>
        <v>3</v>
      </c>
      <c r="B290" s="109">
        <v>64</v>
      </c>
      <c r="C290" s="110" t="s">
        <v>560</v>
      </c>
      <c r="D290" t="s">
        <v>230</v>
      </c>
    </row>
    <row r="291" spans="1:4">
      <c r="A291">
        <f t="shared" si="4"/>
        <v>4</v>
      </c>
      <c r="B291" s="109">
        <v>64</v>
      </c>
      <c r="C291" s="110" t="s">
        <v>561</v>
      </c>
      <c r="D291" t="s">
        <v>230</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FD8BA70D-160D-45FE-B2F1-B2308693440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1. Stratégie de ventilation</vt:lpstr>
      <vt:lpstr>2. Investissements du conseil</vt:lpstr>
      <vt:lpstr>3. Tableau de bord de l’école</vt:lpstr>
      <vt:lpstr>4. Feuille pour le conseil</vt:lpstr>
      <vt:lpstr>5. Feuille pour les écoles</vt:lpstr>
      <vt:lpstr>Funding Tables</vt:lpstr>
      <vt:lpstr>Board Ventilation Strate-PY</vt:lpstr>
      <vt:lpstr>School_Name</vt:lpstr>
      <vt:lpstr>'Funding Tables'!Ventilation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Chantale Lalonde</cp:lastModifiedBy>
  <cp:lastPrinted>2022-08-03T20:53:54Z</cp:lastPrinted>
  <dcterms:created xsi:type="dcterms:W3CDTF">2021-08-03T14:52:18Z</dcterms:created>
  <dcterms:modified xsi:type="dcterms:W3CDTF">2022-08-24T13:10:34Z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